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915" windowWidth="8475" windowHeight="6150" tabRatio="904" activeTab="3"/>
  </bookViews>
  <sheets>
    <sheet name="جدول تعداد واحدهای دامی و انواع" sheetId="1" r:id="rId1"/>
    <sheet name="تولید گوشت قرمز به تفکیک دام" sheetId="2" r:id="rId2"/>
    <sheet name="جدول تولیدشیر و... به تفکیک" sheetId="3" r:id="rId3"/>
    <sheet name="جدول تولید،مصرف و موازنه تولید" sheetId="4" r:id="rId4"/>
    <sheet name="آمارتعداد و ظرفیت گوساله" sheetId="5" r:id="rId5"/>
    <sheet name="آمار تعداد و ظرفیت بره" sheetId="6" r:id="rId6"/>
    <sheet name="آمار گاو داری های صنعتی شیری" sheetId="7" r:id="rId7"/>
    <sheet name=" مرغداری گوشتی" sheetId="8" r:id="rId8"/>
    <sheet name=" مرغداری ها تخمگذار" sheetId="9" r:id="rId9"/>
    <sheet name="زنبورعسل" sheetId="10" r:id="rId10"/>
    <sheet name="بلدرچین" sheetId="11" r:id="rId11"/>
    <sheet name="شترمرغ" sheetId="12" r:id="rId12"/>
    <sheet name="بوقلمون" sheetId="13" r:id="rId13"/>
    <sheet name="مرغ و خروس" sheetId="14" r:id="rId14"/>
    <sheet name="کبک" sheetId="15" r:id="rId15"/>
    <sheet name="گاومیش" sheetId="16" r:id="rId16"/>
    <sheet name="صنایع جانبی" sheetId="17" r:id="rId17"/>
    <sheet name="جمع " sheetId="18" r:id="rId18"/>
    <sheet name=" کل طیور و تولیدات آنها" sheetId="19" r:id="rId19"/>
  </sheets>
  <externalReferences>
    <externalReference r:id="rId22"/>
  </externalReferences>
  <definedNames>
    <definedName name="_xlnm.Print_Area" localSheetId="7">' مرغداری گوشتی'!$A$1:$L$34</definedName>
    <definedName name="_xlnm.Print_Area" localSheetId="5">'آمار تعداد و ظرفیت بره'!$A$1:$N$33</definedName>
    <definedName name="_xlnm.Print_Area" localSheetId="6">'آمار گاو داری های صنعتی شیری'!$A$1:$I$30</definedName>
    <definedName name="_xlnm.Print_Area" localSheetId="4">'آمارتعداد و ظرفیت گوساله'!$A$1:$N$33</definedName>
    <definedName name="_xlnm.Print_Area" localSheetId="3">'جدول تولید،مصرف و موازنه تولید'!$A$1:$S$32</definedName>
    <definedName name="_xlnm.Print_Area" localSheetId="9">'زنبورعسل'!$A$1:$I$32</definedName>
  </definedNames>
  <calcPr fullCalcOnLoad="1"/>
</workbook>
</file>

<file path=xl/sharedStrings.xml><?xml version="1.0" encoding="utf-8"?>
<sst xmlns="http://schemas.openxmlformats.org/spreadsheetml/2006/main" count="1094" uniqueCount="228">
  <si>
    <t>ردیف</t>
  </si>
  <si>
    <t>شهرستان</t>
  </si>
  <si>
    <t>واحددامی</t>
  </si>
  <si>
    <t>گوسفند</t>
  </si>
  <si>
    <t>ثابت</t>
  </si>
  <si>
    <t>سیار</t>
  </si>
  <si>
    <t>بز</t>
  </si>
  <si>
    <t>گاوبومی</t>
  </si>
  <si>
    <t>گاودورگ</t>
  </si>
  <si>
    <t>گاواصیل</t>
  </si>
  <si>
    <t>گاومیش</t>
  </si>
  <si>
    <t>شتر</t>
  </si>
  <si>
    <t>تک سمی</t>
  </si>
  <si>
    <t>طیور</t>
  </si>
  <si>
    <t xml:space="preserve">ثابت </t>
  </si>
  <si>
    <t>آبادان</t>
  </si>
  <si>
    <t>امیدیه</t>
  </si>
  <si>
    <t>اندیمشک</t>
  </si>
  <si>
    <t>اهواز</t>
  </si>
  <si>
    <t>ایذه</t>
  </si>
  <si>
    <t>باغملک</t>
  </si>
  <si>
    <t>بهبهان</t>
  </si>
  <si>
    <t>خرمشهر</t>
  </si>
  <si>
    <t>دزفول</t>
  </si>
  <si>
    <t>دشت آزادگان</t>
  </si>
  <si>
    <t>رامهرمز</t>
  </si>
  <si>
    <t>شادگان</t>
  </si>
  <si>
    <t>شوش</t>
  </si>
  <si>
    <t>شوشتر</t>
  </si>
  <si>
    <t>گتوند</t>
  </si>
  <si>
    <t>مسجدسلیمان</t>
  </si>
  <si>
    <t>هندیجان</t>
  </si>
  <si>
    <t>هفتکل</t>
  </si>
  <si>
    <t>لالی</t>
  </si>
  <si>
    <t>استان</t>
  </si>
  <si>
    <t>(ارقام به تن )</t>
  </si>
  <si>
    <t>نام شهرستان</t>
  </si>
  <si>
    <t>جمعیت شهرستانی</t>
  </si>
  <si>
    <t>تولید</t>
  </si>
  <si>
    <t>احتیاج</t>
  </si>
  <si>
    <t>موازنه</t>
  </si>
  <si>
    <t>گوشت مرغ</t>
  </si>
  <si>
    <t>گوشت قرمز</t>
  </si>
  <si>
    <t>تخم مرغ</t>
  </si>
  <si>
    <t>تولید گوشت حاصله از پروار گوساله</t>
  </si>
  <si>
    <t xml:space="preserve">اصیل </t>
  </si>
  <si>
    <t>دورگ</t>
  </si>
  <si>
    <t>بومی</t>
  </si>
  <si>
    <t>تولید گوشت حاصله از پروار بره</t>
  </si>
  <si>
    <t>تولید گوشت حاصل از دامهای غیر پروار</t>
  </si>
  <si>
    <t>گاو اصیل</t>
  </si>
  <si>
    <t>جمع کل</t>
  </si>
  <si>
    <t>تعدادزنبوردار</t>
  </si>
  <si>
    <t>کندوی سنتی</t>
  </si>
  <si>
    <t>تعداد</t>
  </si>
  <si>
    <t>عسل (kg)</t>
  </si>
  <si>
    <t>کندوی مدرن</t>
  </si>
  <si>
    <t>عسل(kg)</t>
  </si>
  <si>
    <t>سهم تولیدعسل شهرستان(درصد)</t>
  </si>
  <si>
    <t>عسل</t>
  </si>
  <si>
    <t>جمع تولید</t>
  </si>
  <si>
    <t>(ارقام به تن)</t>
  </si>
  <si>
    <t>بندر ماهشهر</t>
  </si>
  <si>
    <t>بندرماهشهر</t>
  </si>
  <si>
    <t>رامشیر</t>
  </si>
  <si>
    <t>شیر و مواد لبنی</t>
  </si>
  <si>
    <t>جمع کل تولید</t>
  </si>
  <si>
    <t>جمع دام های سنگین</t>
  </si>
  <si>
    <t>جمع دام های سبک</t>
  </si>
  <si>
    <t>صنعتی</t>
  </si>
  <si>
    <t>فعال</t>
  </si>
  <si>
    <t>غیر فعال</t>
  </si>
  <si>
    <t>ظرفیت</t>
  </si>
  <si>
    <t>سنتی</t>
  </si>
  <si>
    <t>جمع کل شهرستان</t>
  </si>
  <si>
    <t>نیمه فعال</t>
  </si>
  <si>
    <t>راکد</t>
  </si>
  <si>
    <t>خالی</t>
  </si>
  <si>
    <t>(ارقام به نفر)</t>
  </si>
  <si>
    <t>(ارقام به رأس)</t>
  </si>
  <si>
    <t>(ارقام به قطعه)</t>
  </si>
  <si>
    <t>ظرفیت : تن</t>
  </si>
  <si>
    <t>شیـــر و مواد لبــنــــی</t>
  </si>
  <si>
    <t>جمـــع</t>
  </si>
  <si>
    <t>جمع گوشت حاصل از پروار</t>
  </si>
  <si>
    <t>جمع گوشت غیر پرواری</t>
  </si>
  <si>
    <t>گاو</t>
  </si>
  <si>
    <t xml:space="preserve"> بومی</t>
  </si>
  <si>
    <t xml:space="preserve"> اصیل</t>
  </si>
  <si>
    <t>اندیکا</t>
  </si>
  <si>
    <t>هویزه</t>
  </si>
  <si>
    <t>تخمگذار صنعتی</t>
  </si>
  <si>
    <t>تخمگذار خوراکی</t>
  </si>
  <si>
    <t>تخمگذار نطفه دار</t>
  </si>
  <si>
    <t>مرغداری گوشتی</t>
  </si>
  <si>
    <t>ظرفیت : قطعه</t>
  </si>
  <si>
    <t>باوی</t>
  </si>
  <si>
    <t>آغاجاری</t>
  </si>
  <si>
    <t>حمیدیه</t>
  </si>
  <si>
    <t>کارون</t>
  </si>
  <si>
    <t>ظرفیت اسمی (فعال و نیمه فعال)</t>
  </si>
  <si>
    <t>ظرفیت فعلی (فعال و نیمه فعال)</t>
  </si>
  <si>
    <t>ظرفیت اسمی (راکد و خالی)</t>
  </si>
  <si>
    <t>جمع تولید عسل (تن)</t>
  </si>
  <si>
    <t>اميديه</t>
  </si>
  <si>
    <t>انديمشك</t>
  </si>
  <si>
    <t>باغملك</t>
  </si>
  <si>
    <t xml:space="preserve">باوی </t>
  </si>
  <si>
    <t>ماهشهر</t>
  </si>
  <si>
    <t>رامشير</t>
  </si>
  <si>
    <t>لالي</t>
  </si>
  <si>
    <t>مسجدسليمان</t>
  </si>
  <si>
    <t>هفتكل</t>
  </si>
  <si>
    <t>هنديجان</t>
  </si>
  <si>
    <t>آغا جاری</t>
  </si>
  <si>
    <t>انديكا</t>
  </si>
  <si>
    <t>ايذه</t>
  </si>
  <si>
    <t>آمار تعداد و ظرفیت واحد های پرواربندی گوساله استان خوزستان در سال 1394</t>
  </si>
  <si>
    <t>آمار تعداد و ظرفیت واحد های پرواربندی بره استان خوزستان در سال1394</t>
  </si>
  <si>
    <t>آمار گاوداری های صنعتی(شیری)  خوزستان در سال 1394</t>
  </si>
  <si>
    <t>آمار تعداد و ظرفیت واحد های مرغداری گوشتی استان خوزستان در سال1394</t>
  </si>
  <si>
    <t>آمار تعداد و ظرفیت واحد های مرغداری تخمگذار استان خوزستان در سال1394</t>
  </si>
  <si>
    <t>آمارزنبورداران وتولیدعسل استان خوزستان درسال 1394</t>
  </si>
  <si>
    <t>.</t>
  </si>
  <si>
    <t>فعل وغیر فعال</t>
  </si>
  <si>
    <t>جدول تولید ، مصرف وموازنه تولیدات دامی استان خوزستان درسال1394.</t>
  </si>
  <si>
    <t>جمع کل نیازها</t>
  </si>
  <si>
    <t>احتیاجات</t>
  </si>
  <si>
    <t>جدول تولید شیرومواد لبنی به تفکیک نوع دام استان خوزستان درسال 1394</t>
  </si>
  <si>
    <t>جدول تعداد واحدهای دامی و انواع دامهای استان خوزستان در سال 1394.</t>
  </si>
  <si>
    <t>جدول تولید گوشت قرمز به تفکیک نوع دام استان خوزستان در سال 1394</t>
  </si>
  <si>
    <t>آمار تعداد و ظرفیت واحد های بلدرچین استان خوزستان در سال1394</t>
  </si>
  <si>
    <t>تولیدهای  بلدرچین</t>
  </si>
  <si>
    <t>آمار تعداد و ظرفیت واحد های شترمرغ استان خوزستان در سال1394</t>
  </si>
  <si>
    <t>تولیدهای شترمرغ</t>
  </si>
  <si>
    <t>آمار تعداد و ظرفیت واحد های بوقلمون استان خوزستان در سال1394</t>
  </si>
  <si>
    <t>تولیدهای بوقلمون</t>
  </si>
  <si>
    <t>آمار تعداد و ظرفیت واحد های مرغ و خروس خانگی استان خوزستان در سال1394</t>
  </si>
  <si>
    <t>مرغ و خروس و ماکیان بومی خانگی</t>
  </si>
  <si>
    <t>آمار تعداد و ظرفیت واحد های کبک استان خوزستان در سال1394</t>
  </si>
  <si>
    <t>کبک</t>
  </si>
  <si>
    <t>آمار گاومیش داری های (شیری)  خوزستان در سال 1394</t>
  </si>
  <si>
    <t>گاوlمیشداری شیری صنعتی</t>
  </si>
  <si>
    <t>متوقف</t>
  </si>
  <si>
    <t>کمتر از50%</t>
  </si>
  <si>
    <t>50تا 70%</t>
  </si>
  <si>
    <t>بالای 70%</t>
  </si>
  <si>
    <t>بانک اطلاعات  صنایع واسطه و جانبی استان خوزستان در سال 1394</t>
  </si>
  <si>
    <t>نام</t>
  </si>
  <si>
    <t>نام خانوادگی</t>
  </si>
  <si>
    <t>زمینه فعالیت</t>
  </si>
  <si>
    <t>نام تجاری</t>
  </si>
  <si>
    <t>شماره مجوز</t>
  </si>
  <si>
    <t>سال اخذ مجوز</t>
  </si>
  <si>
    <t>ظرفیت فعلی</t>
  </si>
  <si>
    <t>فعال/ غیر فعال</t>
  </si>
  <si>
    <t>تلفن</t>
  </si>
  <si>
    <t>آدرس</t>
  </si>
  <si>
    <t>ضیاییان</t>
  </si>
  <si>
    <t>شرکت تولیدی خوراک دام و طیور اهواز</t>
  </si>
  <si>
    <t>سه راه خرمشهر کوی عین 2</t>
  </si>
  <si>
    <t>شمال زاده و حسین زاده</t>
  </si>
  <si>
    <t>شرکت خوراک دام ماکی دان اهواز</t>
  </si>
  <si>
    <t>سه راه خرمشهر جاده ملاشیه</t>
  </si>
  <si>
    <t>اسدی</t>
  </si>
  <si>
    <t>شرکت تعاونی دامپروری نجات یار</t>
  </si>
  <si>
    <t>منطقه عین2 انبار تعاون روستایی</t>
  </si>
  <si>
    <t>رادمهر</t>
  </si>
  <si>
    <t>شرکت تعاونی روستایی ارشاد غیزانیه</t>
  </si>
  <si>
    <t>جاده اهواز-ماهشهر روستای کریت برومی</t>
  </si>
  <si>
    <t>بیرگانی</t>
  </si>
  <si>
    <t>شرکت تعاونی سعادت اسب خوزستان</t>
  </si>
  <si>
    <t>کوی فرهنگیان1 خ شقایق پ 23</t>
  </si>
  <si>
    <t>کشتارگاه دام و طیور شهرستان</t>
  </si>
  <si>
    <t>پرواربندی</t>
  </si>
  <si>
    <t>فعالیت</t>
  </si>
  <si>
    <t>پرواربندی گوساله</t>
  </si>
  <si>
    <t>پرواربندی بره</t>
  </si>
  <si>
    <t>گاوداری شیری</t>
  </si>
  <si>
    <t>گاومیش داری</t>
  </si>
  <si>
    <t>بلدرچین</t>
  </si>
  <si>
    <t>شتر مرغ</t>
  </si>
  <si>
    <t>بوقلمون</t>
  </si>
  <si>
    <t>مرغ بومی وسایر ماکیان</t>
  </si>
  <si>
    <t>سرمایه درگردش(میلیارد ریال)</t>
  </si>
  <si>
    <t>شرح</t>
  </si>
  <si>
    <t>هزینه پرورش هر راس (هزار ریال)</t>
  </si>
  <si>
    <t>هزینه اساسی هر راس (هزار ریال)</t>
  </si>
  <si>
    <t>تعداد واحد دامی (راس)</t>
  </si>
  <si>
    <t>سرمایه جاری</t>
  </si>
  <si>
    <t>سرمایه اساسی</t>
  </si>
  <si>
    <t>جمع</t>
  </si>
  <si>
    <t>گاو شیری صنعتی</t>
  </si>
  <si>
    <t>گاو شیری سنتی</t>
  </si>
  <si>
    <t>گوساله پرواری صنعتی</t>
  </si>
  <si>
    <t>پرورش گاومیش</t>
  </si>
  <si>
    <t>زنبورداری(فروند)</t>
  </si>
  <si>
    <t>مرغ تخم گذار</t>
  </si>
  <si>
    <t>مرغداری گوشتی صنعتی</t>
  </si>
  <si>
    <t>پرواربندی بره صنعتی</t>
  </si>
  <si>
    <t>آمار ماکیان  1394</t>
  </si>
  <si>
    <t>آمار تولیدات گوشت ماکیان 1394</t>
  </si>
  <si>
    <t>آمار تولیدات تخم مرغ ماکیان 1394</t>
  </si>
  <si>
    <t>مرغ بومی</t>
  </si>
  <si>
    <t>اردک</t>
  </si>
  <si>
    <t>غاز</t>
  </si>
  <si>
    <t>شترمرغ</t>
  </si>
  <si>
    <t>مرغ گوشتی صنعتی</t>
  </si>
  <si>
    <t>مرغ مادر</t>
  </si>
  <si>
    <t>مرغ تخمگذار</t>
  </si>
  <si>
    <t>هفتگل</t>
  </si>
  <si>
    <t xml:space="preserve"> نوع طیور</t>
  </si>
  <si>
    <t>تخم</t>
  </si>
  <si>
    <t>گوشت</t>
  </si>
  <si>
    <t>وزن(کیلوگرم)</t>
  </si>
  <si>
    <t>ضریب تخم گذاری</t>
  </si>
  <si>
    <t>وزن لاشه(کیلوگرم)</t>
  </si>
  <si>
    <t>ضریب کشتار</t>
  </si>
  <si>
    <t>بازده لاشه</t>
  </si>
  <si>
    <t>وزن نهایی</t>
  </si>
  <si>
    <t xml:space="preserve"> اردک</t>
  </si>
  <si>
    <t>افت کشتار</t>
  </si>
  <si>
    <t xml:space="preserve"> غاز</t>
  </si>
  <si>
    <t xml:space="preserve"> بوقلمون سنتی</t>
  </si>
  <si>
    <t>تلفات</t>
  </si>
  <si>
    <t xml:space="preserve">ضریب تولید گوشت </t>
  </si>
  <si>
    <t xml:space="preserve"> بوقلمون صنعتی</t>
  </si>
  <si>
    <t>مرغ گوشتی</t>
  </si>
</sst>
</file>

<file path=xl/styles.xml><?xml version="1.0" encoding="utf-8"?>
<styleSheet xmlns="http://schemas.openxmlformats.org/spreadsheetml/2006/main">
  <numFmts count="3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ريال&quot;#,##0_);\(\t&quot;ريال&quot;#,##0\)"/>
    <numFmt numFmtId="173" formatCode="\t&quot;ريال&quot;#,##0_);[Red]\(\t&quot;ريال&quot;#,##0\)"/>
    <numFmt numFmtId="174" formatCode="\t&quot;ريال&quot;#,##0.00_);\(\t&quot;ريال&quot;#,##0.00\)"/>
    <numFmt numFmtId="175" formatCode="\t&quot;ريال&quot;#,##0.00_);[Red]\(\t&quot;ريال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0.0000000000"/>
    <numFmt numFmtId="187" formatCode="0.00000000000"/>
    <numFmt numFmtId="188" formatCode="0.000000000000"/>
    <numFmt numFmtId="189" formatCode="0.000000000"/>
    <numFmt numFmtId="190" formatCode="0.00000000"/>
    <numFmt numFmtId="191" formatCode="#,##0.0"/>
  </numFmts>
  <fonts count="92">
    <font>
      <sz val="10"/>
      <name val="Arial"/>
      <family val="0"/>
    </font>
    <font>
      <sz val="8"/>
      <name val="Arial"/>
      <family val="2"/>
    </font>
    <font>
      <sz val="10"/>
      <name val="B Titr"/>
      <family val="0"/>
    </font>
    <font>
      <b/>
      <sz val="10"/>
      <name val="B Yagut"/>
      <family val="0"/>
    </font>
    <font>
      <sz val="8"/>
      <name val="B Titr"/>
      <family val="0"/>
    </font>
    <font>
      <sz val="11"/>
      <name val="B Titr"/>
      <family val="0"/>
    </font>
    <font>
      <b/>
      <sz val="10"/>
      <name val="B Titr"/>
      <family val="0"/>
    </font>
    <font>
      <sz val="12"/>
      <name val="B Titr"/>
      <family val="0"/>
    </font>
    <font>
      <b/>
      <sz val="9"/>
      <name val="B Titr"/>
      <family val="0"/>
    </font>
    <font>
      <sz val="14"/>
      <name val="B Titr"/>
      <family val="0"/>
    </font>
    <font>
      <b/>
      <sz val="8"/>
      <name val="B Titr"/>
      <family val="0"/>
    </font>
    <font>
      <b/>
      <sz val="14"/>
      <name val="B Titr"/>
      <family val="0"/>
    </font>
    <font>
      <sz val="9"/>
      <name val="B Titr"/>
      <family val="0"/>
    </font>
    <font>
      <b/>
      <sz val="10"/>
      <name val="B Zar"/>
      <family val="0"/>
    </font>
    <font>
      <b/>
      <sz val="10"/>
      <name val="B Nazanin"/>
      <family val="0"/>
    </font>
    <font>
      <b/>
      <sz val="8"/>
      <name val="B Nazanin"/>
      <family val="0"/>
    </font>
    <font>
      <b/>
      <sz val="12"/>
      <name val="B Nazanin"/>
      <family val="0"/>
    </font>
    <font>
      <b/>
      <sz val="12"/>
      <name val="B Titr"/>
      <family val="0"/>
    </font>
    <font>
      <b/>
      <sz val="10"/>
      <name val="Arial"/>
      <family val="2"/>
    </font>
    <font>
      <b/>
      <sz val="12"/>
      <name val="B Yagut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 Titr"/>
      <family val="0"/>
    </font>
    <font>
      <b/>
      <sz val="11"/>
      <name val="B Nazanin"/>
      <family val="0"/>
    </font>
    <font>
      <sz val="9"/>
      <name val="Arial"/>
      <family val="2"/>
    </font>
    <font>
      <b/>
      <sz val="7"/>
      <name val="B Titr"/>
      <family val="0"/>
    </font>
    <font>
      <b/>
      <sz val="9"/>
      <name val="B Nazanin"/>
      <family val="0"/>
    </font>
    <font>
      <sz val="10"/>
      <name val="B Nazanin"/>
      <family val="0"/>
    </font>
    <font>
      <b/>
      <sz val="14"/>
      <name val="B Zar"/>
      <family val="0"/>
    </font>
    <font>
      <b/>
      <sz val="8"/>
      <name val="B Zar"/>
      <family val="0"/>
    </font>
    <font>
      <b/>
      <sz val="12"/>
      <name val="B Zar"/>
      <family val="0"/>
    </font>
    <font>
      <b/>
      <sz val="16"/>
      <name val="B Zar"/>
      <family val="0"/>
    </font>
    <font>
      <b/>
      <sz val="10.5"/>
      <name val="B Nazanin"/>
      <family val="0"/>
    </font>
    <font>
      <sz val="8.5"/>
      <name val="B Titr"/>
      <family val="0"/>
    </font>
    <font>
      <sz val="10"/>
      <name val="B Zar"/>
      <family val="0"/>
    </font>
    <font>
      <sz val="14"/>
      <name val="B Koodak"/>
      <family val="0"/>
    </font>
    <font>
      <sz val="12"/>
      <name val="B Koodak"/>
      <family val="0"/>
    </font>
    <font>
      <b/>
      <sz val="14"/>
      <name val="B Koodak"/>
      <family val="0"/>
    </font>
    <font>
      <sz val="18"/>
      <name val="B Koodak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B Yagut"/>
      <family val="0"/>
    </font>
    <font>
      <sz val="12"/>
      <color indexed="8"/>
      <name val="2  Titr"/>
      <family val="0"/>
    </font>
    <font>
      <sz val="12"/>
      <color indexed="8"/>
      <name val="2  Traffic"/>
      <family val="0"/>
    </font>
    <font>
      <b/>
      <sz val="11"/>
      <color indexed="8"/>
      <name val="B Zar"/>
      <family val="0"/>
    </font>
    <font>
      <sz val="11"/>
      <color indexed="8"/>
      <name val="B Koodak"/>
      <family val="0"/>
    </font>
    <font>
      <sz val="14"/>
      <color indexed="8"/>
      <name val="B Koodak"/>
      <family val="0"/>
    </font>
    <font>
      <sz val="18"/>
      <color indexed="8"/>
      <name val="B Koodak"/>
      <family val="0"/>
    </font>
    <font>
      <sz val="14"/>
      <color indexed="8"/>
      <name val="2  Titr"/>
      <family val="0"/>
    </font>
    <font>
      <sz val="22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 Yagut"/>
      <family val="0"/>
    </font>
    <font>
      <sz val="12"/>
      <color theme="1"/>
      <name val="2  Titr"/>
      <family val="0"/>
    </font>
    <font>
      <sz val="12"/>
      <color theme="1"/>
      <name val="2  Traffic"/>
      <family val="0"/>
    </font>
    <font>
      <b/>
      <sz val="11"/>
      <color theme="1"/>
      <name val="B Zar"/>
      <family val="0"/>
    </font>
    <font>
      <sz val="11"/>
      <color theme="1"/>
      <name val="B Koodak"/>
      <family val="0"/>
    </font>
    <font>
      <sz val="14"/>
      <color theme="1"/>
      <name val="B Koodak"/>
      <family val="0"/>
    </font>
    <font>
      <sz val="18"/>
      <color theme="1"/>
      <name val="B Koodak"/>
      <family val="0"/>
    </font>
    <font>
      <sz val="14"/>
      <color theme="1"/>
      <name val="2  Titr"/>
      <family val="0"/>
    </font>
    <font>
      <sz val="22"/>
      <color theme="1"/>
      <name val="B Tit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0" borderId="1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shrinkToFit="1"/>
    </xf>
    <xf numFmtId="0" fontId="29" fillId="0" borderId="26" xfId="0" applyFont="1" applyBorder="1" applyAlignment="1">
      <alignment horizontal="center" wrapText="1" readingOrder="1"/>
    </xf>
    <xf numFmtId="1" fontId="2" fillId="0" borderId="10" xfId="0" applyNumberFormat="1" applyFont="1" applyBorder="1" applyAlignment="1">
      <alignment shrinkToFit="1"/>
    </xf>
    <xf numFmtId="0" fontId="30" fillId="0" borderId="10" xfId="0" applyFont="1" applyBorder="1" applyAlignment="1">
      <alignment horizontal="center"/>
    </xf>
    <xf numFmtId="0" fontId="28" fillId="0" borderId="18" xfId="0" applyFont="1" applyFill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28" fillId="0" borderId="27" xfId="0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31" fillId="0" borderId="10" xfId="0" applyFont="1" applyBorder="1" applyAlignment="1">
      <alignment horizontal="center" shrinkToFit="1"/>
    </xf>
    <xf numFmtId="1" fontId="30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 shrinkToFit="1"/>
    </xf>
    <xf numFmtId="1" fontId="0" fillId="0" borderId="0" xfId="0" applyNumberFormat="1" applyAlignment="1">
      <alignment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shrinkToFit="1"/>
    </xf>
    <xf numFmtId="0" fontId="2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0" fillId="34" borderId="10" xfId="0" applyFill="1" applyBorder="1" applyAlignment="1">
      <alignment/>
    </xf>
    <xf numFmtId="1" fontId="10" fillId="0" borderId="14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84" fillId="35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shrinkToFit="1"/>
    </xf>
    <xf numFmtId="0" fontId="26" fillId="33" borderId="14" xfId="0" applyFont="1" applyFill="1" applyBorder="1" applyAlignment="1">
      <alignment horizontal="center" vertical="center" shrinkToFit="1"/>
    </xf>
    <xf numFmtId="0" fontId="16" fillId="36" borderId="14" xfId="0" applyFont="1" applyFill="1" applyBorder="1" applyAlignment="1">
      <alignment horizontal="center" vertical="center" shrinkToFit="1"/>
    </xf>
    <xf numFmtId="0" fontId="8" fillId="36" borderId="12" xfId="0" applyFont="1" applyFill="1" applyBorder="1" applyAlignment="1">
      <alignment horizontal="center" vertical="center" shrinkToFit="1"/>
    </xf>
    <xf numFmtId="1" fontId="8" fillId="36" borderId="12" xfId="0" applyNumberFormat="1" applyFont="1" applyFill="1" applyBorder="1" applyAlignment="1">
      <alignment horizontal="center" vertical="center" shrinkToFit="1"/>
    </xf>
    <xf numFmtId="1" fontId="86" fillId="0" borderId="10" xfId="57" applyNumberFormat="1" applyFont="1" applyBorder="1" applyAlignment="1">
      <alignment horizontal="center" vertical="center" shrinkToFit="1" readingOrder="2"/>
      <protection/>
    </xf>
    <xf numFmtId="0" fontId="87" fillId="37" borderId="0" xfId="0" applyFont="1" applyFill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37" borderId="0" xfId="0" applyFont="1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9" borderId="11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5" fillId="38" borderId="11" xfId="0" applyFont="1" applyFill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/>
    </xf>
    <xf numFmtId="3" fontId="35" fillId="0" borderId="15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88" fillId="37" borderId="0" xfId="0" applyNumberFormat="1" applyFont="1" applyFill="1" applyAlignment="1">
      <alignment horizontal="center" vertical="center"/>
    </xf>
    <xf numFmtId="3" fontId="88" fillId="0" borderId="0" xfId="0" applyNumberFormat="1" applyFont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88" fillId="0" borderId="10" xfId="0" applyNumberFormat="1" applyFont="1" applyBorder="1" applyAlignment="1">
      <alignment horizontal="center" vertical="center"/>
    </xf>
    <xf numFmtId="1" fontId="88" fillId="0" borderId="0" xfId="0" applyNumberFormat="1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wrapText="1" readingOrder="2"/>
    </xf>
    <xf numFmtId="0" fontId="88" fillId="0" borderId="0" xfId="0" applyFont="1" applyBorder="1" applyAlignment="1">
      <alignment horizontal="center" vertical="center"/>
    </xf>
    <xf numFmtId="1" fontId="88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3" fontId="88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 readingOrder="2"/>
    </xf>
    <xf numFmtId="3" fontId="36" fillId="0" borderId="0" xfId="0" applyNumberFormat="1" applyFont="1" applyBorder="1" applyAlignment="1">
      <alignment horizontal="center" vertical="center" wrapText="1" readingOrder="2"/>
    </xf>
    <xf numFmtId="1" fontId="88" fillId="0" borderId="0" xfId="0" applyNumberFormat="1" applyFont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 wrapText="1" readingOrder="2"/>
    </xf>
    <xf numFmtId="0" fontId="35" fillId="19" borderId="10" xfId="0" applyFont="1" applyFill="1" applyBorder="1" applyAlignment="1">
      <alignment horizontal="center" vertical="center" shrinkToFit="1" readingOrder="2"/>
    </xf>
    <xf numFmtId="0" fontId="35" fillId="11" borderId="10" xfId="0" applyFont="1" applyFill="1" applyBorder="1" applyAlignment="1">
      <alignment horizontal="center" vertical="center" shrinkToFit="1" readingOrder="2"/>
    </xf>
    <xf numFmtId="0" fontId="88" fillId="0" borderId="10" xfId="0" applyFont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 shrinkToFit="1" readingOrder="2"/>
    </xf>
    <xf numFmtId="9" fontId="38" fillId="19" borderId="10" xfId="0" applyNumberFormat="1" applyFont="1" applyFill="1" applyBorder="1" applyAlignment="1">
      <alignment horizontal="center" vertical="center" wrapText="1" readingOrder="2"/>
    </xf>
    <xf numFmtId="0" fontId="38" fillId="11" borderId="10" xfId="0" applyFont="1" applyFill="1" applyBorder="1" applyAlignment="1">
      <alignment horizontal="center" vertical="center" shrinkToFit="1" readingOrder="2"/>
    </xf>
    <xf numFmtId="9" fontId="38" fillId="11" borderId="10" xfId="0" applyNumberFormat="1" applyFont="1" applyFill="1" applyBorder="1" applyAlignment="1">
      <alignment horizontal="center" vertical="center" shrinkToFit="1" readingOrder="2"/>
    </xf>
    <xf numFmtId="9" fontId="38" fillId="11" borderId="10" xfId="0" applyNumberFormat="1" applyFont="1" applyFill="1" applyBorder="1" applyAlignment="1">
      <alignment horizontal="center" vertical="center" wrapText="1" readingOrder="2"/>
    </xf>
    <xf numFmtId="9" fontId="88" fillId="0" borderId="0" xfId="0" applyNumberFormat="1" applyFont="1" applyAlignment="1">
      <alignment horizontal="center" vertical="center"/>
    </xf>
    <xf numFmtId="9" fontId="88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readingOrder="2"/>
    </xf>
    <xf numFmtId="9" fontId="89" fillId="19" borderId="10" xfId="0" applyNumberFormat="1" applyFont="1" applyFill="1" applyBorder="1" applyAlignment="1">
      <alignment horizontal="center" vertical="center"/>
    </xf>
    <xf numFmtId="9" fontId="89" fillId="1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4" fillId="0" borderId="31" xfId="0" applyFont="1" applyBorder="1" applyAlignment="1">
      <alignment horizontal="left"/>
    </xf>
    <xf numFmtId="0" fontId="10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18" fillId="0" borderId="31" xfId="0" applyFont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33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1" fillId="0" borderId="47" xfId="0" applyFont="1" applyBorder="1" applyAlignment="1">
      <alignment horizontal="center" vertical="center"/>
    </xf>
    <xf numFmtId="0" fontId="88" fillId="10" borderId="15" xfId="0" applyFont="1" applyFill="1" applyBorder="1" applyAlignment="1">
      <alignment horizontal="center" vertical="center" wrapText="1"/>
    </xf>
    <xf numFmtId="0" fontId="88" fillId="10" borderId="11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35" fillId="10" borderId="27" xfId="0" applyFont="1" applyFill="1" applyBorder="1" applyAlignment="1">
      <alignment horizontal="center" vertical="center"/>
    </xf>
    <xf numFmtId="0" fontId="35" fillId="10" borderId="39" xfId="0" applyFont="1" applyFill="1" applyBorder="1" applyAlignment="1">
      <alignment horizontal="center" vertical="center"/>
    </xf>
    <xf numFmtId="0" fontId="35" fillId="10" borderId="37" xfId="0" applyFont="1" applyFill="1" applyBorder="1" applyAlignment="1">
      <alignment horizontal="center" vertical="center"/>
    </xf>
    <xf numFmtId="0" fontId="88" fillId="9" borderId="15" xfId="0" applyFont="1" applyFill="1" applyBorder="1" applyAlignment="1">
      <alignment horizontal="center" vertical="center" wrapText="1"/>
    </xf>
    <xf numFmtId="0" fontId="88" fillId="9" borderId="11" xfId="0" applyFont="1" applyFill="1" applyBorder="1" applyAlignment="1">
      <alignment horizontal="center" vertical="center" wrapText="1"/>
    </xf>
    <xf numFmtId="0" fontId="88" fillId="38" borderId="15" xfId="0" applyFont="1" applyFill="1" applyBorder="1" applyAlignment="1">
      <alignment horizontal="center" vertical="center" wrapText="1"/>
    </xf>
    <xf numFmtId="0" fontId="88" fillId="38" borderId="11" xfId="0" applyFont="1" applyFill="1" applyBorder="1" applyAlignment="1">
      <alignment horizontal="center" vertical="center" wrapText="1"/>
    </xf>
    <xf numFmtId="0" fontId="35" fillId="9" borderId="15" xfId="0" applyFont="1" applyFill="1" applyBorder="1" applyAlignment="1">
      <alignment horizontal="center" vertical="center"/>
    </xf>
    <xf numFmtId="0" fontId="35" fillId="9" borderId="11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3" fontId="88" fillId="0" borderId="10" xfId="0" applyNumberFormat="1" applyFont="1" applyBorder="1" applyAlignment="1">
      <alignment horizontal="center" vertical="center" wrapText="1"/>
    </xf>
    <xf numFmtId="0" fontId="35" fillId="38" borderId="15" xfId="0" applyFont="1" applyFill="1" applyBorder="1" applyAlignment="1">
      <alignment horizontal="center" vertical="center"/>
    </xf>
    <xf numFmtId="0" fontId="35" fillId="38" borderId="11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shrinkToFit="1" readingOrder="2"/>
    </xf>
    <xf numFmtId="0" fontId="35" fillId="0" borderId="11" xfId="0" applyFont="1" applyBorder="1" applyAlignment="1">
      <alignment horizontal="center" vertical="center" shrinkToFit="1" readingOrder="2"/>
    </xf>
    <xf numFmtId="0" fontId="37" fillId="19" borderId="10" xfId="0" applyFont="1" applyFill="1" applyBorder="1" applyAlignment="1">
      <alignment horizontal="center" vertical="center" shrinkToFit="1" readingOrder="2"/>
    </xf>
    <xf numFmtId="1" fontId="88" fillId="11" borderId="10" xfId="0" applyNumberFormat="1" applyFont="1" applyFill="1" applyBorder="1" applyAlignment="1">
      <alignment horizontal="center" vertical="center" shrinkToFit="1"/>
    </xf>
    <xf numFmtId="0" fontId="35" fillId="38" borderId="27" xfId="0" applyFont="1" applyFill="1" applyBorder="1" applyAlignment="1">
      <alignment horizontal="center" vertical="center"/>
    </xf>
    <xf numFmtId="0" fontId="35" fillId="38" borderId="39" xfId="0" applyFont="1" applyFill="1" applyBorder="1" applyAlignment="1">
      <alignment horizontal="center" vertical="center"/>
    </xf>
    <xf numFmtId="0" fontId="35" fillId="38" borderId="37" xfId="0" applyFont="1" applyFill="1" applyBorder="1" applyAlignment="1">
      <alignment horizontal="center" vertical="center"/>
    </xf>
    <xf numFmtId="0" fontId="35" fillId="9" borderId="27" xfId="0" applyFont="1" applyFill="1" applyBorder="1" applyAlignment="1">
      <alignment horizontal="center" vertical="center"/>
    </xf>
    <xf numFmtId="0" fontId="35" fillId="9" borderId="39" xfId="0" applyFont="1" applyFill="1" applyBorder="1" applyAlignment="1">
      <alignment horizontal="center" vertical="center"/>
    </xf>
    <xf numFmtId="0" fontId="35" fillId="9" borderId="3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0;&#1605;&#1575;&#1585;&#1606;&#1575;&#1605;&#1607;%20&#1575;&#1605;&#1608;&#1585;&#1583;&#1575;&#1605;13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تعداد واحدهای دامی و انواع"/>
      <sheetName val="تولید گوشت قرمز به تفکیک دام"/>
      <sheetName val="جدول تولیدشیر و... به تفکیک"/>
      <sheetName val="جدول تولید،مصرف و موازنه تولید"/>
      <sheetName val="آمارتعداد و ظرفیت گوساله"/>
      <sheetName val="آمار تعداد و ظرفیت بره"/>
      <sheetName val="آمار گاو داری های صنعتی شیری"/>
      <sheetName val=" مرغداری گوشتی"/>
      <sheetName val=" مرغداری ها تخمگذار"/>
      <sheetName val="زنبورعسل"/>
    </sheetNames>
    <sheetDataSet>
      <sheetData sheetId="4">
        <row r="36">
          <cell r="B36" t="str">
            <v>پرواربندی گوساله صنعتی</v>
          </cell>
          <cell r="C36" t="str">
            <v>متوقف</v>
          </cell>
          <cell r="D36">
            <v>24</v>
          </cell>
          <cell r="E36">
            <v>3335.3571428571427</v>
          </cell>
        </row>
        <row r="37">
          <cell r="B37" t="str">
            <v>پرواربندی گوساله صنعتی</v>
          </cell>
          <cell r="C37" t="str">
            <v>کمتر از50%</v>
          </cell>
          <cell r="D37">
            <v>150</v>
          </cell>
          <cell r="E37">
            <v>20845.98214285714</v>
          </cell>
        </row>
        <row r="38">
          <cell r="B38" t="str">
            <v>پرواربندی گوساله صنعتی</v>
          </cell>
          <cell r="C38" t="str">
            <v>50تا 70%</v>
          </cell>
          <cell r="D38">
            <v>50</v>
          </cell>
          <cell r="E38">
            <v>6948.660714285714</v>
          </cell>
        </row>
        <row r="39">
          <cell r="B39" t="str">
            <v>پرواربندی گوساله صنعتی</v>
          </cell>
          <cell r="C39" t="str">
            <v>بالای 70%</v>
          </cell>
          <cell r="D39">
            <v>797</v>
          </cell>
          <cell r="E39">
            <v>58320</v>
          </cell>
        </row>
        <row r="40">
          <cell r="B40" t="str">
            <v>پرواربندی گوساله سنتی</v>
          </cell>
          <cell r="C40" t="str">
            <v>متوقف</v>
          </cell>
          <cell r="D40">
            <v>128</v>
          </cell>
          <cell r="E40">
            <v>3936.703296703297</v>
          </cell>
        </row>
        <row r="41">
          <cell r="B41" t="str">
            <v>پرواربندی گوساله سنتی</v>
          </cell>
          <cell r="C41" t="str">
            <v>کمتر از50%</v>
          </cell>
          <cell r="D41">
            <v>500</v>
          </cell>
          <cell r="E41">
            <v>15377.747252747253</v>
          </cell>
        </row>
        <row r="42">
          <cell r="B42" t="str">
            <v>پرواربندی گوساله سنتی</v>
          </cell>
          <cell r="C42" t="str">
            <v>50تا 70%</v>
          </cell>
          <cell r="D42">
            <v>100</v>
          </cell>
          <cell r="E42">
            <v>3075.5494505494507</v>
          </cell>
        </row>
        <row r="43">
          <cell r="B43" t="str">
            <v>پرواربندی گوساله سنتی</v>
          </cell>
          <cell r="C43" t="str">
            <v>بالای 70%</v>
          </cell>
          <cell r="D43">
            <v>2727</v>
          </cell>
          <cell r="E43">
            <v>43575</v>
          </cell>
        </row>
      </sheetData>
      <sheetData sheetId="5">
        <row r="36">
          <cell r="B36" t="str">
            <v>پرواربندی بره صنعتی</v>
          </cell>
          <cell r="C36" t="str">
            <v>متوقف</v>
          </cell>
          <cell r="D36">
            <v>29</v>
          </cell>
          <cell r="E36">
            <v>17839.88764044944</v>
          </cell>
        </row>
        <row r="37">
          <cell r="B37" t="str">
            <v>پرواربندی بره صنعتی</v>
          </cell>
          <cell r="C37" t="str">
            <v>کمتر از50%</v>
          </cell>
          <cell r="D37">
            <v>30</v>
          </cell>
          <cell r="E37">
            <v>18455.05617977528</v>
          </cell>
        </row>
        <row r="38">
          <cell r="B38" t="str">
            <v>پرواربندی بره صنعتی</v>
          </cell>
          <cell r="C38" t="str">
            <v>50تا 70%</v>
          </cell>
          <cell r="D38">
            <v>30</v>
          </cell>
          <cell r="E38">
            <v>18455.05617977528</v>
          </cell>
        </row>
        <row r="39">
          <cell r="B39" t="str">
            <v>پرواربندی بره صنعتی</v>
          </cell>
          <cell r="C39" t="str">
            <v>بالای 70%</v>
          </cell>
          <cell r="D39">
            <v>122</v>
          </cell>
          <cell r="E39">
            <v>48900</v>
          </cell>
        </row>
        <row r="40">
          <cell r="B40" t="str">
            <v>پرواربندی بره سنتی</v>
          </cell>
          <cell r="C40" t="str">
            <v>متوقف</v>
          </cell>
          <cell r="D40">
            <v>106</v>
          </cell>
          <cell r="E40">
            <v>8464.288537549408</v>
          </cell>
        </row>
        <row r="41">
          <cell r="B41" t="str">
            <v>پرواربندی بره سنتی</v>
          </cell>
          <cell r="C41" t="str">
            <v>کمتر از50%</v>
          </cell>
          <cell r="D41">
            <v>300</v>
          </cell>
          <cell r="E41">
            <v>23955.533596837944</v>
          </cell>
        </row>
        <row r="42">
          <cell r="B42" t="str">
            <v>پرواربندی بره سنتی</v>
          </cell>
          <cell r="C42" t="str">
            <v>50تا 70%</v>
          </cell>
          <cell r="D42">
            <v>100</v>
          </cell>
          <cell r="E42">
            <v>7985.177865612648</v>
          </cell>
        </row>
        <row r="43">
          <cell r="B43" t="str">
            <v>پرواربندی بره سنتی</v>
          </cell>
          <cell r="C43" t="str">
            <v>بالای 70%</v>
          </cell>
          <cell r="D43">
            <v>2580</v>
          </cell>
          <cell r="E43">
            <v>211989</v>
          </cell>
        </row>
      </sheetData>
      <sheetData sheetId="6">
        <row r="33">
          <cell r="B33" t="str">
            <v>گاوداری شیری صنعتی</v>
          </cell>
          <cell r="C33" t="str">
            <v>متوقف</v>
          </cell>
          <cell r="D33">
            <v>37</v>
          </cell>
          <cell r="E33">
            <v>1916</v>
          </cell>
        </row>
        <row r="34">
          <cell r="B34" t="str">
            <v>گاوداری شیری صنعتی</v>
          </cell>
          <cell r="C34" t="str">
            <v>کمتر از50%</v>
          </cell>
          <cell r="D34">
            <v>8</v>
          </cell>
          <cell r="E34">
            <v>100</v>
          </cell>
        </row>
        <row r="35">
          <cell r="B35" t="str">
            <v>گاوداری شیری صنعتی</v>
          </cell>
          <cell r="C35" t="str">
            <v>50تا 70%</v>
          </cell>
          <cell r="D35">
            <v>20</v>
          </cell>
          <cell r="E35">
            <v>866</v>
          </cell>
        </row>
        <row r="36">
          <cell r="B36" t="str">
            <v>گاوداری شیری صنعتی</v>
          </cell>
          <cell r="C36" t="str">
            <v>بالای 70%</v>
          </cell>
          <cell r="D36">
            <v>68</v>
          </cell>
          <cell r="E3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rightToLeft="1" zoomScalePageLayoutView="0" workbookViewId="0" topLeftCell="A13">
      <selection activeCell="Q36" sqref="Q36"/>
    </sheetView>
  </sheetViews>
  <sheetFormatPr defaultColWidth="9.140625" defaultRowHeight="12.75"/>
  <cols>
    <col min="1" max="1" width="3.28125" style="2" customWidth="1"/>
    <col min="2" max="2" width="7.57421875" style="0" customWidth="1"/>
    <col min="3" max="3" width="7.8515625" style="0" customWidth="1"/>
    <col min="4" max="5" width="7.7109375" style="0" customWidth="1"/>
    <col min="6" max="6" width="7.8515625" style="0" customWidth="1"/>
    <col min="7" max="7" width="8.421875" style="0" customWidth="1"/>
    <col min="8" max="8" width="12.57421875" style="0" customWidth="1"/>
    <col min="9" max="9" width="6.8515625" style="0" customWidth="1"/>
    <col min="10" max="10" width="5.8515625" style="0" customWidth="1"/>
    <col min="11" max="11" width="7.00390625" style="0" customWidth="1"/>
    <col min="12" max="12" width="5.8515625" style="0" customWidth="1"/>
    <col min="13" max="13" width="6.8515625" style="0" customWidth="1"/>
    <col min="14" max="14" width="5.57421875" style="0" customWidth="1"/>
    <col min="15" max="15" width="6.421875" style="0" customWidth="1"/>
    <col min="16" max="16" width="7.8515625" style="0" customWidth="1"/>
    <col min="17" max="17" width="14.00390625" style="0" customWidth="1"/>
    <col min="18" max="19" width="7.7109375" style="0" customWidth="1"/>
  </cols>
  <sheetData>
    <row r="1" spans="1:19" ht="25.5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16.5" customHeight="1">
      <c r="A2" s="156" t="s">
        <v>80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6.5" customHeight="1">
      <c r="A3" s="157" t="s">
        <v>78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16.5" customHeight="1" thickBot="1">
      <c r="A4" s="158" t="s">
        <v>79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1:19" ht="16.5" customHeight="1">
      <c r="A5" s="167" t="s">
        <v>0</v>
      </c>
      <c r="B5" s="160" t="s">
        <v>1</v>
      </c>
      <c r="C5" s="160" t="s">
        <v>2</v>
      </c>
      <c r="D5" s="160" t="s">
        <v>3</v>
      </c>
      <c r="E5" s="160"/>
      <c r="F5" s="160" t="s">
        <v>6</v>
      </c>
      <c r="G5" s="160"/>
      <c r="H5" s="162" t="s">
        <v>68</v>
      </c>
      <c r="I5" s="160" t="s">
        <v>7</v>
      </c>
      <c r="J5" s="160"/>
      <c r="K5" s="160" t="s">
        <v>8</v>
      </c>
      <c r="L5" s="160" t="s">
        <v>9</v>
      </c>
      <c r="M5" s="160" t="s">
        <v>10</v>
      </c>
      <c r="N5" s="160" t="s">
        <v>11</v>
      </c>
      <c r="O5" s="160" t="s">
        <v>12</v>
      </c>
      <c r="P5" s="160"/>
      <c r="Q5" s="164" t="s">
        <v>67</v>
      </c>
      <c r="R5" s="160" t="s">
        <v>13</v>
      </c>
      <c r="S5" s="160"/>
    </row>
    <row r="6" spans="1:19" ht="12.75" customHeight="1" thickBot="1">
      <c r="A6" s="168"/>
      <c r="B6" s="161"/>
      <c r="C6" s="161"/>
      <c r="D6" s="4" t="s">
        <v>4</v>
      </c>
      <c r="E6" s="4" t="s">
        <v>5</v>
      </c>
      <c r="F6" s="4" t="s">
        <v>4</v>
      </c>
      <c r="G6" s="4" t="s">
        <v>5</v>
      </c>
      <c r="H6" s="163"/>
      <c r="I6" s="4" t="s">
        <v>4</v>
      </c>
      <c r="J6" s="4" t="s">
        <v>5</v>
      </c>
      <c r="K6" s="161"/>
      <c r="L6" s="161"/>
      <c r="M6" s="161"/>
      <c r="N6" s="161"/>
      <c r="O6" s="4" t="s">
        <v>4</v>
      </c>
      <c r="P6" s="4" t="s">
        <v>5</v>
      </c>
      <c r="Q6" s="165"/>
      <c r="R6" s="4" t="s">
        <v>14</v>
      </c>
      <c r="S6" s="4" t="s">
        <v>5</v>
      </c>
    </row>
    <row r="7" spans="1:19" ht="16.5" customHeight="1">
      <c r="A7" s="49">
        <v>1</v>
      </c>
      <c r="B7" s="50" t="s">
        <v>15</v>
      </c>
      <c r="C7" s="50">
        <v>50112.248858022176</v>
      </c>
      <c r="D7" s="50">
        <v>1322.9585924509452</v>
      </c>
      <c r="E7" s="50">
        <v>438.0421075306236</v>
      </c>
      <c r="F7" s="50">
        <v>242.75249371580622</v>
      </c>
      <c r="G7" s="50">
        <v>102.13177445071327</v>
      </c>
      <c r="H7" s="51">
        <v>2105.8849681480883</v>
      </c>
      <c r="I7" s="50">
        <v>2124.2956423617534</v>
      </c>
      <c r="J7" s="50">
        <v>0</v>
      </c>
      <c r="K7" s="50">
        <v>4142.696418914401</v>
      </c>
      <c r="L7" s="50">
        <v>103.5034013605442</v>
      </c>
      <c r="M7" s="50">
        <v>736.171284861527</v>
      </c>
      <c r="N7" s="50">
        <v>0</v>
      </c>
      <c r="O7" s="50">
        <v>0</v>
      </c>
      <c r="P7" s="50">
        <v>0</v>
      </c>
      <c r="Q7" s="51">
        <v>7106.666747498226</v>
      </c>
      <c r="R7" s="50">
        <v>172487</v>
      </c>
      <c r="S7" s="50">
        <v>0</v>
      </c>
    </row>
    <row r="8" spans="1:19" ht="16.5" customHeight="1">
      <c r="A8" s="49">
        <v>2</v>
      </c>
      <c r="B8" s="50" t="s">
        <v>114</v>
      </c>
      <c r="C8" s="50">
        <v>31419.3017516347</v>
      </c>
      <c r="D8" s="50">
        <v>7049.924398981176</v>
      </c>
      <c r="E8" s="50">
        <v>2334.2860156643846</v>
      </c>
      <c r="F8" s="50">
        <v>6327.864941147288</v>
      </c>
      <c r="G8" s="50">
        <v>2662.283979172776</v>
      </c>
      <c r="H8" s="51">
        <v>18374.359334965622</v>
      </c>
      <c r="I8" s="50">
        <v>1084.3622107159981</v>
      </c>
      <c r="J8" s="50">
        <v>0</v>
      </c>
      <c r="K8" s="50">
        <v>1213.911522539188</v>
      </c>
      <c r="L8" s="50">
        <v>0</v>
      </c>
      <c r="M8" s="50">
        <v>0</v>
      </c>
      <c r="N8" s="50">
        <v>47.45347541422266</v>
      </c>
      <c r="O8" s="50">
        <v>382.7307426326999</v>
      </c>
      <c r="P8" s="50">
        <v>122.51632239</v>
      </c>
      <c r="Q8" s="51">
        <v>2850.9742736921085</v>
      </c>
      <c r="R8" s="50">
        <v>13250</v>
      </c>
      <c r="S8" s="50">
        <v>0</v>
      </c>
    </row>
    <row r="9" spans="1:19" ht="16.5" customHeight="1">
      <c r="A9" s="49">
        <v>3</v>
      </c>
      <c r="B9" s="50" t="s">
        <v>104</v>
      </c>
      <c r="C9" s="50">
        <v>101422.52666201378</v>
      </c>
      <c r="D9" s="50">
        <v>29062.366714515632</v>
      </c>
      <c r="E9" s="50">
        <v>9622.78066607464</v>
      </c>
      <c r="F9" s="50">
        <v>15983.106743658122</v>
      </c>
      <c r="G9" s="50">
        <v>6724.47490848856</v>
      </c>
      <c r="H9" s="51">
        <v>61392.729032736956</v>
      </c>
      <c r="I9" s="50">
        <v>3609.0644863169086</v>
      </c>
      <c r="J9" s="50">
        <v>0</v>
      </c>
      <c r="K9" s="50">
        <v>2850.033958060387</v>
      </c>
      <c r="L9" s="50">
        <v>414.0136054421768</v>
      </c>
      <c r="M9" s="50">
        <v>103.90228238622997</v>
      </c>
      <c r="N9" s="50">
        <v>278.73324935112646</v>
      </c>
      <c r="O9" s="50">
        <v>171.70918795799997</v>
      </c>
      <c r="P9" s="50">
        <v>708.0791256</v>
      </c>
      <c r="Q9" s="51">
        <v>8135.535895114829</v>
      </c>
      <c r="R9" s="50">
        <v>54309</v>
      </c>
      <c r="S9" s="50">
        <v>11807</v>
      </c>
    </row>
    <row r="10" spans="1:19" ht="16.5" customHeight="1">
      <c r="A10" s="49">
        <v>4</v>
      </c>
      <c r="B10" s="50" t="s">
        <v>89</v>
      </c>
      <c r="C10" s="50">
        <v>183732.01275588613</v>
      </c>
      <c r="D10" s="50">
        <v>71670.72956038304</v>
      </c>
      <c r="E10" s="50">
        <v>23730.748342413943</v>
      </c>
      <c r="F10" s="50">
        <v>59458.67319037774</v>
      </c>
      <c r="G10" s="50">
        <v>25015.68452074331</v>
      </c>
      <c r="H10" s="51">
        <v>179875.83561391805</v>
      </c>
      <c r="I10" s="50">
        <v>2339.0585508363442</v>
      </c>
      <c r="J10" s="50">
        <v>0</v>
      </c>
      <c r="K10" s="50">
        <v>1102.9543181348245</v>
      </c>
      <c r="L10" s="50">
        <v>0</v>
      </c>
      <c r="M10" s="50">
        <v>0</v>
      </c>
      <c r="N10" s="50">
        <v>0</v>
      </c>
      <c r="O10" s="50">
        <v>1548.9976218947995</v>
      </c>
      <c r="P10" s="50">
        <v>0</v>
      </c>
      <c r="Q10" s="51">
        <v>4991.010490865969</v>
      </c>
      <c r="R10" s="50">
        <v>31443</v>
      </c>
      <c r="S10" s="50">
        <v>5528</v>
      </c>
    </row>
    <row r="11" spans="1:19" ht="16.5" customHeight="1">
      <c r="A11" s="49">
        <v>5</v>
      </c>
      <c r="B11" s="50" t="s">
        <v>105</v>
      </c>
      <c r="C11" s="50">
        <v>324631.51392547094</v>
      </c>
      <c r="D11" s="50">
        <v>118070.35833230481</v>
      </c>
      <c r="E11" s="50">
        <v>39094.03430757526</v>
      </c>
      <c r="F11" s="50">
        <v>53559.314973119945</v>
      </c>
      <c r="G11" s="50">
        <v>22533.683559079433</v>
      </c>
      <c r="H11" s="51">
        <v>233257.39117207943</v>
      </c>
      <c r="I11" s="50">
        <v>3318.4458796724048</v>
      </c>
      <c r="J11" s="50">
        <v>2343.0336149491573</v>
      </c>
      <c r="K11" s="50">
        <v>3916.590783696763</v>
      </c>
      <c r="L11" s="50">
        <v>310.51020408163265</v>
      </c>
      <c r="M11" s="50">
        <v>1344.7399793663521</v>
      </c>
      <c r="N11" s="50">
        <v>0</v>
      </c>
      <c r="O11" s="50">
        <v>1830.9621831732</v>
      </c>
      <c r="P11" s="50">
        <v>6696.006152219999</v>
      </c>
      <c r="Q11" s="51">
        <v>19760.288797159512</v>
      </c>
      <c r="R11" s="50">
        <v>272884</v>
      </c>
      <c r="S11" s="50">
        <v>32906</v>
      </c>
    </row>
    <row r="12" spans="1:19" ht="16.5" customHeight="1">
      <c r="A12" s="49">
        <v>6</v>
      </c>
      <c r="B12" s="50" t="s">
        <v>18</v>
      </c>
      <c r="C12" s="50">
        <v>377044.06085365434</v>
      </c>
      <c r="D12" s="50">
        <v>92086.44499644532</v>
      </c>
      <c r="E12" s="50">
        <v>30490.55402899276</v>
      </c>
      <c r="F12" s="50">
        <v>11863.06875710329</v>
      </c>
      <c r="G12" s="50">
        <v>4991.076483079139</v>
      </c>
      <c r="H12" s="51">
        <v>139431.14426562053</v>
      </c>
      <c r="I12" s="50">
        <v>16850.702093614338</v>
      </c>
      <c r="J12" s="50">
        <v>0</v>
      </c>
      <c r="K12" s="50">
        <v>16114.970085855673</v>
      </c>
      <c r="L12" s="50">
        <v>724.5238095238095</v>
      </c>
      <c r="M12" s="50">
        <v>6416.918706664641</v>
      </c>
      <c r="N12" s="50">
        <v>63.95675006934441</v>
      </c>
      <c r="O12" s="50">
        <v>3954.6197903072</v>
      </c>
      <c r="P12" s="50">
        <v>0</v>
      </c>
      <c r="Q12" s="51">
        <v>44125.69123603501</v>
      </c>
      <c r="R12" s="50">
        <v>73396</v>
      </c>
      <c r="S12" s="50">
        <v>0</v>
      </c>
    </row>
    <row r="13" spans="1:19" ht="16.5" customHeight="1">
      <c r="A13" s="49">
        <v>7</v>
      </c>
      <c r="B13" s="50" t="s">
        <v>19</v>
      </c>
      <c r="C13" s="50">
        <v>675551.2511971045</v>
      </c>
      <c r="D13" s="50">
        <v>191580.51834042044</v>
      </c>
      <c r="E13" s="50">
        <v>63433.83269477408</v>
      </c>
      <c r="F13" s="50">
        <v>214905.57749468458</v>
      </c>
      <c r="G13" s="50">
        <v>90415.9114203912</v>
      </c>
      <c r="H13" s="51">
        <v>560335.8399502703</v>
      </c>
      <c r="I13" s="50">
        <v>16080.568476597933</v>
      </c>
      <c r="J13" s="50">
        <v>5726.442469163674</v>
      </c>
      <c r="K13" s="50">
        <v>6221.765308598546</v>
      </c>
      <c r="L13" s="50">
        <v>1035.0340136054422</v>
      </c>
      <c r="M13" s="50">
        <v>825.4408337690636</v>
      </c>
      <c r="N13" s="50">
        <v>0</v>
      </c>
      <c r="O13" s="50">
        <v>2913.6337998767995</v>
      </c>
      <c r="P13" s="50">
        <v>4761.83211966</v>
      </c>
      <c r="Q13" s="51">
        <v>37564.717021271455</v>
      </c>
      <c r="R13" s="50">
        <v>156033</v>
      </c>
      <c r="S13" s="50">
        <v>197429</v>
      </c>
    </row>
    <row r="14" spans="1:19" ht="16.5" customHeight="1">
      <c r="A14" s="49">
        <v>8</v>
      </c>
      <c r="B14" s="50" t="s">
        <v>106</v>
      </c>
      <c r="C14" s="50">
        <v>257745.94640266904</v>
      </c>
      <c r="D14" s="50">
        <v>50275.862214517074</v>
      </c>
      <c r="E14" s="50">
        <v>16646.737674204953</v>
      </c>
      <c r="F14" s="50">
        <v>68942.81155885366</v>
      </c>
      <c r="G14" s="50">
        <v>29005.888147003603</v>
      </c>
      <c r="H14" s="51">
        <v>164871.2995945793</v>
      </c>
      <c r="I14" s="50">
        <v>6798.127009718987</v>
      </c>
      <c r="J14" s="50">
        <v>0</v>
      </c>
      <c r="K14" s="50">
        <v>2766.2094298821403</v>
      </c>
      <c r="L14" s="50">
        <v>4140.136054421769</v>
      </c>
      <c r="M14" s="50">
        <v>0</v>
      </c>
      <c r="N14" s="50">
        <v>0</v>
      </c>
      <c r="O14" s="50">
        <v>2481.6496322771995</v>
      </c>
      <c r="P14" s="50">
        <v>3397.8481198199997</v>
      </c>
      <c r="Q14" s="51">
        <v>19583.970246120094</v>
      </c>
      <c r="R14" s="50">
        <v>129199</v>
      </c>
      <c r="S14" s="50">
        <v>30799</v>
      </c>
    </row>
    <row r="15" spans="1:19" ht="16.5" customHeight="1">
      <c r="A15" s="49">
        <v>9</v>
      </c>
      <c r="B15" s="50" t="s">
        <v>107</v>
      </c>
      <c r="C15" s="50">
        <v>156928.7630561904</v>
      </c>
      <c r="D15" s="50">
        <v>43216.6287334112</v>
      </c>
      <c r="E15" s="50">
        <v>14309.36934744153</v>
      </c>
      <c r="F15" s="50">
        <v>4555.1205106765265</v>
      </c>
      <c r="G15" s="50">
        <v>1916.4480391986228</v>
      </c>
      <c r="H15" s="51">
        <v>63997.56663072788</v>
      </c>
      <c r="I15" s="50">
        <v>5512.5971921624305</v>
      </c>
      <c r="J15" s="50">
        <v>0</v>
      </c>
      <c r="K15" s="50">
        <v>5985.953675381321</v>
      </c>
      <c r="L15" s="50">
        <v>207.0068027210884</v>
      </c>
      <c r="M15" s="50">
        <v>3436.8858974663235</v>
      </c>
      <c r="N15" s="50">
        <v>56.02194196834988</v>
      </c>
      <c r="O15" s="50">
        <v>1558.0349475768003</v>
      </c>
      <c r="P15" s="50">
        <v>0</v>
      </c>
      <c r="Q15" s="51">
        <v>16756.500457276314</v>
      </c>
      <c r="R15" s="50">
        <v>49110</v>
      </c>
      <c r="S15" s="50">
        <v>0</v>
      </c>
    </row>
    <row r="16" spans="1:19" ht="16.5" customHeight="1">
      <c r="A16" s="49">
        <v>10</v>
      </c>
      <c r="B16" s="50" t="s">
        <v>108</v>
      </c>
      <c r="C16" s="50">
        <v>203767.6967725306</v>
      </c>
      <c r="D16" s="50">
        <v>55968.060632553934</v>
      </c>
      <c r="E16" s="50">
        <v>18531.469823606527</v>
      </c>
      <c r="F16" s="50">
        <v>55287.09603964381</v>
      </c>
      <c r="G16" s="50">
        <v>23260.602337483473</v>
      </c>
      <c r="H16" s="51">
        <v>153047.22883328772</v>
      </c>
      <c r="I16" s="50">
        <v>3220.927232851385</v>
      </c>
      <c r="J16" s="50">
        <v>647.1860831998438</v>
      </c>
      <c r="K16" s="50">
        <v>2677.9730844313544</v>
      </c>
      <c r="L16" s="50">
        <v>0</v>
      </c>
      <c r="M16" s="50">
        <v>0</v>
      </c>
      <c r="N16" s="50">
        <v>0</v>
      </c>
      <c r="O16" s="50">
        <v>3741.452832347999</v>
      </c>
      <c r="P16" s="50">
        <v>871.1236610999999</v>
      </c>
      <c r="Q16" s="51">
        <v>11158.662893930583</v>
      </c>
      <c r="R16" s="50">
        <v>253513</v>
      </c>
      <c r="S16" s="50">
        <v>164525</v>
      </c>
    </row>
    <row r="17" spans="1:19" ht="16.5" customHeight="1">
      <c r="A17" s="49">
        <v>11</v>
      </c>
      <c r="B17" s="50" t="s">
        <v>21</v>
      </c>
      <c r="C17" s="50">
        <v>224329.16987586918</v>
      </c>
      <c r="D17" s="50">
        <v>38500.67982213638</v>
      </c>
      <c r="E17" s="50">
        <v>12747.881170948835</v>
      </c>
      <c r="F17" s="50">
        <v>7445.6456084421325</v>
      </c>
      <c r="G17" s="50">
        <v>3132.561014230445</v>
      </c>
      <c r="H17" s="51">
        <v>61826.76761575779</v>
      </c>
      <c r="I17" s="50">
        <v>10938.061019257046</v>
      </c>
      <c r="J17" s="50">
        <v>0</v>
      </c>
      <c r="K17" s="50">
        <v>10714.098246361686</v>
      </c>
      <c r="L17" s="50">
        <v>4657.65306122449</v>
      </c>
      <c r="M17" s="50">
        <v>100.29657761471003</v>
      </c>
      <c r="N17" s="50">
        <v>335.1681294666633</v>
      </c>
      <c r="O17" s="50">
        <v>85.85459397899999</v>
      </c>
      <c r="P17" s="50">
        <v>177.0197814</v>
      </c>
      <c r="Q17" s="51">
        <v>27008.15140930359</v>
      </c>
      <c r="R17" s="50">
        <v>92912</v>
      </c>
      <c r="S17" s="50">
        <v>2765</v>
      </c>
    </row>
    <row r="18" spans="1:19" ht="16.5" customHeight="1">
      <c r="A18" s="49">
        <v>12</v>
      </c>
      <c r="B18" s="50" t="s">
        <v>98</v>
      </c>
      <c r="C18" s="50">
        <v>129517.90919954435</v>
      </c>
      <c r="D18" s="50">
        <v>45541.823816931785</v>
      </c>
      <c r="E18" s="50">
        <v>15079.259924982769</v>
      </c>
      <c r="F18" s="50">
        <v>1935.5621462960241</v>
      </c>
      <c r="G18" s="50">
        <v>814.337243399335</v>
      </c>
      <c r="H18" s="51">
        <v>63370.983131609915</v>
      </c>
      <c r="I18" s="50">
        <v>2675.165324498735</v>
      </c>
      <c r="J18" s="50">
        <v>0</v>
      </c>
      <c r="K18" s="50">
        <v>4683.747465177774</v>
      </c>
      <c r="L18" s="50">
        <v>103.5034013605442</v>
      </c>
      <c r="M18" s="50">
        <v>2507.414440367751</v>
      </c>
      <c r="N18" s="50">
        <v>213.42089425313839</v>
      </c>
      <c r="O18" s="50">
        <v>1035.86</v>
      </c>
      <c r="P18" s="50">
        <v>0</v>
      </c>
      <c r="Q18" s="51">
        <v>11219.111525657945</v>
      </c>
      <c r="R18" s="50">
        <v>64318</v>
      </c>
      <c r="S18" s="50">
        <v>0</v>
      </c>
    </row>
    <row r="19" spans="1:19" ht="16.5" customHeight="1">
      <c r="A19" s="49">
        <v>13</v>
      </c>
      <c r="B19" s="50" t="s">
        <v>22</v>
      </c>
      <c r="C19" s="50">
        <v>72686.16061965487</v>
      </c>
      <c r="D19" s="50">
        <v>7548.6487972111445</v>
      </c>
      <c r="E19" s="50">
        <v>2499.4176287958803</v>
      </c>
      <c r="F19" s="50">
        <v>5587.902846764724</v>
      </c>
      <c r="G19" s="50">
        <v>2350.9642453617917</v>
      </c>
      <c r="H19" s="51">
        <v>17986.93351813354</v>
      </c>
      <c r="I19" s="50">
        <v>2705.701598892852</v>
      </c>
      <c r="J19" s="50">
        <v>0</v>
      </c>
      <c r="K19" s="50">
        <v>5586.392000942618</v>
      </c>
      <c r="L19" s="50">
        <v>103.5034013605442</v>
      </c>
      <c r="M19" s="50">
        <v>1002.9657761471003</v>
      </c>
      <c r="N19" s="50">
        <v>0</v>
      </c>
      <c r="O19" s="50">
        <v>206.05102554959998</v>
      </c>
      <c r="P19" s="50">
        <v>0</v>
      </c>
      <c r="Q19" s="51">
        <v>9604.613802892714</v>
      </c>
      <c r="R19" s="50">
        <v>27995</v>
      </c>
      <c r="S19" s="50">
        <v>0</v>
      </c>
    </row>
    <row r="20" spans="1:19" ht="16.5" customHeight="1">
      <c r="A20" s="49">
        <v>14</v>
      </c>
      <c r="B20" s="50" t="s">
        <v>23</v>
      </c>
      <c r="C20" s="50">
        <v>627175.9626709082</v>
      </c>
      <c r="D20" s="50">
        <v>209425.21394223475</v>
      </c>
      <c r="E20" s="50">
        <v>69342.35327452989</v>
      </c>
      <c r="F20" s="50">
        <v>104052.56922838409</v>
      </c>
      <c r="G20" s="50">
        <v>43777.40211349515</v>
      </c>
      <c r="H20" s="51">
        <v>426597.5385586439</v>
      </c>
      <c r="I20" s="50">
        <v>5318.3101306210465</v>
      </c>
      <c r="J20" s="50">
        <v>2822.111938910199</v>
      </c>
      <c r="K20" s="50">
        <v>11399.032877923415</v>
      </c>
      <c r="L20" s="50">
        <v>931.5306122448978</v>
      </c>
      <c r="M20" s="50">
        <v>12391.845694439042</v>
      </c>
      <c r="N20" s="50">
        <v>0</v>
      </c>
      <c r="O20" s="50">
        <v>2388.5651777525995</v>
      </c>
      <c r="P20" s="50">
        <v>5731.714185119999</v>
      </c>
      <c r="Q20" s="51">
        <v>40983.110617011196</v>
      </c>
      <c r="R20" s="50">
        <v>84083</v>
      </c>
      <c r="S20" s="50">
        <v>39485</v>
      </c>
    </row>
    <row r="21" spans="1:19" ht="16.5" customHeight="1">
      <c r="A21" s="49">
        <v>15</v>
      </c>
      <c r="B21" s="50" t="s">
        <v>24</v>
      </c>
      <c r="C21" s="50">
        <v>342319.0481146649</v>
      </c>
      <c r="D21" s="50">
        <v>102292.89581650718</v>
      </c>
      <c r="E21" s="50">
        <v>33869.99103717965</v>
      </c>
      <c r="F21" s="50">
        <v>1404.8480464026225</v>
      </c>
      <c r="G21" s="50">
        <v>591.0531406556483</v>
      </c>
      <c r="H21" s="51">
        <v>138158.7880407451</v>
      </c>
      <c r="I21" s="50">
        <v>10707.192898117919</v>
      </c>
      <c r="J21" s="50">
        <v>0</v>
      </c>
      <c r="K21" s="50">
        <v>11974.775031989793</v>
      </c>
      <c r="L21" s="50">
        <v>207.0068027210884</v>
      </c>
      <c r="M21" s="50">
        <v>11163.591817747776</v>
      </c>
      <c r="N21" s="50">
        <v>433.5850545461969</v>
      </c>
      <c r="O21" s="50">
        <v>1462.2392953475999</v>
      </c>
      <c r="P21" s="50">
        <v>0</v>
      </c>
      <c r="Q21" s="51">
        <v>35948.390900470375</v>
      </c>
      <c r="R21" s="50">
        <v>12493</v>
      </c>
      <c r="S21" s="50">
        <v>0</v>
      </c>
    </row>
    <row r="22" spans="1:19" ht="16.5" customHeight="1">
      <c r="A22" s="49">
        <v>16</v>
      </c>
      <c r="B22" s="50" t="s">
        <v>109</v>
      </c>
      <c r="C22" s="50">
        <v>112889.0016243858</v>
      </c>
      <c r="D22" s="50">
        <v>47165.849381081425</v>
      </c>
      <c r="E22" s="50">
        <v>15616.987700336475</v>
      </c>
      <c r="F22" s="50">
        <v>2632.806023373574</v>
      </c>
      <c r="G22" s="50">
        <v>1107.6844024781315</v>
      </c>
      <c r="H22" s="51">
        <v>66523.32750726961</v>
      </c>
      <c r="I22" s="50">
        <v>2084.7716481192006</v>
      </c>
      <c r="J22" s="50">
        <v>0</v>
      </c>
      <c r="K22" s="50">
        <v>4924.691030471993</v>
      </c>
      <c r="L22" s="50">
        <v>0</v>
      </c>
      <c r="M22" s="50">
        <v>0</v>
      </c>
      <c r="N22" s="50">
        <v>137.6460490622847</v>
      </c>
      <c r="O22" s="50">
        <v>652.4949142403999</v>
      </c>
      <c r="P22" s="50">
        <v>133.23067758</v>
      </c>
      <c r="Q22" s="51">
        <v>7932.834319473878</v>
      </c>
      <c r="R22" s="50">
        <v>64608</v>
      </c>
      <c r="S22" s="50">
        <v>1852</v>
      </c>
    </row>
    <row r="23" spans="1:19" s="16" customFormat="1" ht="16.5" customHeight="1">
      <c r="A23" s="49">
        <v>17</v>
      </c>
      <c r="B23" s="50" t="s">
        <v>25</v>
      </c>
      <c r="C23" s="50">
        <v>227510.91588890273</v>
      </c>
      <c r="D23" s="50">
        <v>63940.95291163156</v>
      </c>
      <c r="E23" s="50">
        <v>21171.35784199989</v>
      </c>
      <c r="F23" s="50">
        <v>5649.364238766743</v>
      </c>
      <c r="G23" s="50">
        <v>2376.822521539691</v>
      </c>
      <c r="H23" s="51">
        <v>93138.4975139379</v>
      </c>
      <c r="I23" s="50">
        <v>5584.635598447396</v>
      </c>
      <c r="J23" s="50">
        <v>1124.324470106977</v>
      </c>
      <c r="K23" s="50">
        <v>11743.15462518148</v>
      </c>
      <c r="L23" s="50">
        <v>414.0136054421768</v>
      </c>
      <c r="M23" s="50">
        <v>1037.9511588225985</v>
      </c>
      <c r="N23" s="50">
        <v>147.28127249664465</v>
      </c>
      <c r="O23" s="50">
        <v>1091.7089423856</v>
      </c>
      <c r="P23" s="50">
        <v>2440.0779341399993</v>
      </c>
      <c r="Q23" s="51">
        <v>23583.147607022875</v>
      </c>
      <c r="R23" s="50">
        <v>141421</v>
      </c>
      <c r="S23" s="50">
        <v>4322</v>
      </c>
    </row>
    <row r="24" spans="1:19" ht="16.5" customHeight="1">
      <c r="A24" s="49">
        <v>18</v>
      </c>
      <c r="B24" s="50" t="s">
        <v>26</v>
      </c>
      <c r="C24" s="50">
        <v>247631.72992328007</v>
      </c>
      <c r="D24" s="50">
        <v>30111.902684063152</v>
      </c>
      <c r="E24" s="50">
        <v>9970.290369441896</v>
      </c>
      <c r="F24" s="50">
        <v>1157.5849489184475</v>
      </c>
      <c r="G24" s="50">
        <v>487.0236474229114</v>
      </c>
      <c r="H24" s="51">
        <v>41726.801649846406</v>
      </c>
      <c r="I24" s="50">
        <v>14445.305606600268</v>
      </c>
      <c r="J24" s="50">
        <v>0</v>
      </c>
      <c r="K24" s="50">
        <v>11282.11972020112</v>
      </c>
      <c r="L24" s="50">
        <v>517.5170068027211</v>
      </c>
      <c r="M24" s="50">
        <v>10531.140649544554</v>
      </c>
      <c r="N24" s="50">
        <v>0</v>
      </c>
      <c r="O24" s="50">
        <v>97.60311736559999</v>
      </c>
      <c r="P24" s="50">
        <v>0</v>
      </c>
      <c r="Q24" s="51">
        <v>36873.686100514264</v>
      </c>
      <c r="R24" s="50">
        <v>34826</v>
      </c>
      <c r="S24" s="50">
        <v>0</v>
      </c>
    </row>
    <row r="25" spans="1:19" ht="16.5" customHeight="1">
      <c r="A25" s="49">
        <v>19</v>
      </c>
      <c r="B25" s="50" t="s">
        <v>27</v>
      </c>
      <c r="C25" s="50">
        <v>504128.56329963746</v>
      </c>
      <c r="D25" s="50">
        <v>167276.2408576318</v>
      </c>
      <c r="E25" s="50">
        <v>55386.49320031097</v>
      </c>
      <c r="F25" s="50">
        <v>12701.306426256997</v>
      </c>
      <c r="G25" s="50">
        <v>5343.74309939956</v>
      </c>
      <c r="H25" s="51">
        <v>240707.78358359932</v>
      </c>
      <c r="I25" s="50">
        <v>14190.00128926081</v>
      </c>
      <c r="J25" s="50">
        <v>1161.7584598571736</v>
      </c>
      <c r="K25" s="50">
        <v>16003.867156136308</v>
      </c>
      <c r="L25" s="50">
        <v>414.0136054421768</v>
      </c>
      <c r="M25" s="50">
        <v>9065.474138198564</v>
      </c>
      <c r="N25" s="50">
        <v>1582.929564216274</v>
      </c>
      <c r="O25" s="50">
        <v>1033.8700580208001</v>
      </c>
      <c r="P25" s="50">
        <v>3695.0550159599998</v>
      </c>
      <c r="Q25" s="51">
        <v>47146.96928709211</v>
      </c>
      <c r="R25" s="50">
        <v>218744</v>
      </c>
      <c r="S25" s="50">
        <v>22628</v>
      </c>
    </row>
    <row r="26" spans="1:19" ht="16.5" customHeight="1">
      <c r="A26" s="49">
        <v>20</v>
      </c>
      <c r="B26" s="50" t="s">
        <v>28</v>
      </c>
      <c r="C26" s="50">
        <v>296467.1822401367</v>
      </c>
      <c r="D26" s="50">
        <v>75174.48718375385</v>
      </c>
      <c r="E26" s="50">
        <v>24890.870346515712</v>
      </c>
      <c r="F26" s="50">
        <v>13267.025759053919</v>
      </c>
      <c r="G26" s="50">
        <v>5581.754740043156</v>
      </c>
      <c r="H26" s="51">
        <v>118914.13802936663</v>
      </c>
      <c r="I26" s="50">
        <v>9706.939484248825</v>
      </c>
      <c r="J26" s="50">
        <v>475.6443739092272</v>
      </c>
      <c r="K26" s="50">
        <v>9752.322080948119</v>
      </c>
      <c r="L26" s="50">
        <v>207.0068027210884</v>
      </c>
      <c r="M26" s="50">
        <v>9217.785438514744</v>
      </c>
      <c r="N26" s="50">
        <v>0</v>
      </c>
      <c r="O26" s="50">
        <v>1019.4103369295997</v>
      </c>
      <c r="P26" s="50">
        <v>1659.3275298600001</v>
      </c>
      <c r="Q26" s="51">
        <v>32038.436047131603</v>
      </c>
      <c r="R26" s="50">
        <v>93382</v>
      </c>
      <c r="S26" s="50">
        <v>11826</v>
      </c>
    </row>
    <row r="27" spans="1:19" ht="16.5" customHeight="1">
      <c r="A27" s="49">
        <v>21</v>
      </c>
      <c r="B27" s="50" t="s">
        <v>99</v>
      </c>
      <c r="C27" s="50">
        <v>131688.38497748485</v>
      </c>
      <c r="D27" s="50">
        <v>35238.24612026773</v>
      </c>
      <c r="E27" s="50">
        <v>11667.663435790606</v>
      </c>
      <c r="F27" s="50">
        <v>4421.851139306784</v>
      </c>
      <c r="G27" s="50">
        <v>1860.3784303160155</v>
      </c>
      <c r="H27" s="51">
        <v>53188.13912568113</v>
      </c>
      <c r="I27" s="50">
        <v>2524.5213505366555</v>
      </c>
      <c r="J27" s="50">
        <v>0</v>
      </c>
      <c r="K27" s="50">
        <v>3145.097150491836</v>
      </c>
      <c r="L27" s="50">
        <v>103.5034013605442</v>
      </c>
      <c r="M27" s="50">
        <v>6318.684389726732</v>
      </c>
      <c r="N27" s="50">
        <v>9.037366857624754</v>
      </c>
      <c r="O27" s="50">
        <v>1241.66</v>
      </c>
      <c r="P27" s="50">
        <v>0</v>
      </c>
      <c r="Q27" s="51">
        <v>13342.503658973394</v>
      </c>
      <c r="R27" s="50">
        <v>45942</v>
      </c>
      <c r="S27" s="50">
        <v>0</v>
      </c>
    </row>
    <row r="28" spans="1:19" ht="16.5" customHeight="1">
      <c r="A28" s="49">
        <v>22</v>
      </c>
      <c r="B28" s="50" t="s">
        <v>29</v>
      </c>
      <c r="C28" s="50">
        <v>154458.37120018774</v>
      </c>
      <c r="D28" s="50">
        <v>44878.653541928004</v>
      </c>
      <c r="E28" s="50">
        <v>14859.678974700615</v>
      </c>
      <c r="F28" s="50">
        <v>9568.520900641235</v>
      </c>
      <c r="G28" s="50">
        <v>4025.7053737841597</v>
      </c>
      <c r="H28" s="51">
        <v>73332.55879105402</v>
      </c>
      <c r="I28" s="50">
        <v>1219.2064625598725</v>
      </c>
      <c r="J28" s="50">
        <v>92.53659692391416</v>
      </c>
      <c r="K28" s="50">
        <v>7743.8422676246055</v>
      </c>
      <c r="L28" s="50">
        <v>155.25510204081633</v>
      </c>
      <c r="M28" s="50">
        <v>1520.4155598092186</v>
      </c>
      <c r="N28" s="50">
        <v>0</v>
      </c>
      <c r="O28" s="50">
        <v>647.9762513994001</v>
      </c>
      <c r="P28" s="50">
        <v>2832.3165024</v>
      </c>
      <c r="Q28" s="51">
        <v>14211.548742757826</v>
      </c>
      <c r="R28" s="50">
        <v>43019</v>
      </c>
      <c r="S28" s="50">
        <v>5068</v>
      </c>
    </row>
    <row r="29" spans="1:19" ht="16.5" customHeight="1">
      <c r="A29" s="49">
        <v>23</v>
      </c>
      <c r="B29" s="50" t="s">
        <v>110</v>
      </c>
      <c r="C29" s="50">
        <v>126267.60184379718</v>
      </c>
      <c r="D29" s="50">
        <v>42405.159358109384</v>
      </c>
      <c r="E29" s="50">
        <v>14040.685386067322</v>
      </c>
      <c r="F29" s="50">
        <v>40904.534980859775</v>
      </c>
      <c r="G29" s="50">
        <v>17209.515242168094</v>
      </c>
      <c r="H29" s="51">
        <v>114559.89496720457</v>
      </c>
      <c r="I29" s="50">
        <v>1974.2753199125332</v>
      </c>
      <c r="J29" s="50">
        <v>480.4434403570954</v>
      </c>
      <c r="K29" s="50">
        <v>594.4923774746704</v>
      </c>
      <c r="L29" s="50">
        <v>0</v>
      </c>
      <c r="M29" s="50">
        <v>0</v>
      </c>
      <c r="N29" s="50">
        <v>0</v>
      </c>
      <c r="O29" s="50">
        <v>1042.0036511346</v>
      </c>
      <c r="P29" s="50">
        <v>1168.33055724</v>
      </c>
      <c r="Q29" s="51">
        <v>5259.545346118899</v>
      </c>
      <c r="R29" s="50">
        <v>55689</v>
      </c>
      <c r="S29" s="50">
        <v>9477</v>
      </c>
    </row>
    <row r="30" spans="1:19" ht="16.5" customHeight="1">
      <c r="A30" s="49">
        <v>24</v>
      </c>
      <c r="B30" s="50" t="s">
        <v>111</v>
      </c>
      <c r="C30" s="50">
        <v>408626.9688815246</v>
      </c>
      <c r="D30" s="50">
        <v>131244.43297974553</v>
      </c>
      <c r="E30" s="50">
        <v>43456.07515772732</v>
      </c>
      <c r="F30" s="50">
        <v>98387.62290387206</v>
      </c>
      <c r="G30" s="50">
        <v>41394.023836163</v>
      </c>
      <c r="H30" s="51">
        <v>314482.1548775079</v>
      </c>
      <c r="I30" s="50">
        <v>7379.82320864748</v>
      </c>
      <c r="J30" s="50">
        <v>876.0639280270975</v>
      </c>
      <c r="K30" s="50">
        <v>6657.432264261802</v>
      </c>
      <c r="L30" s="50">
        <v>414.0136054421768</v>
      </c>
      <c r="M30" s="50">
        <v>598.0284775980168</v>
      </c>
      <c r="N30" s="50">
        <v>0</v>
      </c>
      <c r="O30" s="50">
        <v>4186.9929884706</v>
      </c>
      <c r="P30" s="50">
        <v>4794.441026760001</v>
      </c>
      <c r="Q30" s="51">
        <v>24906.79549920717</v>
      </c>
      <c r="R30" s="50">
        <v>97331</v>
      </c>
      <c r="S30" s="50">
        <v>16584</v>
      </c>
    </row>
    <row r="31" spans="1:19" ht="16.5" customHeight="1">
      <c r="A31" s="49">
        <v>25</v>
      </c>
      <c r="B31" s="50" t="s">
        <v>112</v>
      </c>
      <c r="C31" s="50">
        <v>111198.36218217738</v>
      </c>
      <c r="D31" s="50">
        <v>41256.86000820507</v>
      </c>
      <c r="E31" s="50">
        <v>13660.474342291376</v>
      </c>
      <c r="F31" s="50">
        <v>10878.587084728408</v>
      </c>
      <c r="G31" s="50">
        <v>4576.881520239481</v>
      </c>
      <c r="H31" s="51">
        <v>70372.80295546433</v>
      </c>
      <c r="I31" s="50">
        <v>875.4918319649264</v>
      </c>
      <c r="J31" s="50">
        <v>55.728313537816085</v>
      </c>
      <c r="K31" s="50">
        <v>4858.513771383902</v>
      </c>
      <c r="L31" s="50">
        <v>51.7517006802721</v>
      </c>
      <c r="M31" s="50">
        <v>0</v>
      </c>
      <c r="N31" s="50">
        <v>0</v>
      </c>
      <c r="O31" s="50">
        <v>966.0901154057999</v>
      </c>
      <c r="P31" s="50">
        <v>752.7999124800001</v>
      </c>
      <c r="Q31" s="51">
        <v>7560.3756454527165</v>
      </c>
      <c r="R31" s="50">
        <v>27508</v>
      </c>
      <c r="S31" s="50">
        <v>1431</v>
      </c>
    </row>
    <row r="32" spans="1:19" ht="16.5" customHeight="1">
      <c r="A32" s="49">
        <v>26</v>
      </c>
      <c r="B32" s="50" t="s">
        <v>113</v>
      </c>
      <c r="C32" s="50">
        <v>74129.76451135072</v>
      </c>
      <c r="D32" s="50">
        <v>28681.725911238205</v>
      </c>
      <c r="E32" s="50">
        <v>9496.74747000091</v>
      </c>
      <c r="F32" s="50">
        <v>9144.435371645064</v>
      </c>
      <c r="G32" s="50">
        <v>3847.282458607209</v>
      </c>
      <c r="H32" s="51">
        <v>51170.19121149139</v>
      </c>
      <c r="I32" s="50">
        <v>2330.0108895037115</v>
      </c>
      <c r="J32" s="50">
        <v>0</v>
      </c>
      <c r="K32" s="50">
        <v>1379.7958519866654</v>
      </c>
      <c r="L32" s="50">
        <v>0</v>
      </c>
      <c r="M32" s="50">
        <v>0</v>
      </c>
      <c r="N32" s="50">
        <v>591.1897807225129</v>
      </c>
      <c r="O32" s="50">
        <v>195.20623473119997</v>
      </c>
      <c r="P32" s="50">
        <v>464.90984693999997</v>
      </c>
      <c r="Q32" s="51">
        <v>4961.11260388409</v>
      </c>
      <c r="R32" s="50">
        <v>41233</v>
      </c>
      <c r="S32" s="50">
        <v>1185</v>
      </c>
    </row>
    <row r="33" spans="1:19" ht="16.5" customHeight="1" thickBot="1">
      <c r="A33" s="49">
        <v>27</v>
      </c>
      <c r="B33" s="50" t="s">
        <v>90</v>
      </c>
      <c r="C33" s="50">
        <v>132933.59689628176</v>
      </c>
      <c r="D33" s="50">
        <v>39894.053731670065</v>
      </c>
      <c r="E33" s="50">
        <v>13209.238349769947</v>
      </c>
      <c r="F33" s="50">
        <v>561.7751966058354</v>
      </c>
      <c r="G33" s="50">
        <v>236.35224830654928</v>
      </c>
      <c r="H33" s="51">
        <v>53901.419526352394</v>
      </c>
      <c r="I33" s="50">
        <v>4497.163875020041</v>
      </c>
      <c r="J33" s="50">
        <v>0</v>
      </c>
      <c r="K33" s="50">
        <v>4430.567495947591</v>
      </c>
      <c r="L33" s="50">
        <v>0</v>
      </c>
      <c r="M33" s="50">
        <v>3014.3468969550586</v>
      </c>
      <c r="N33" s="50">
        <v>1603.5764715756166</v>
      </c>
      <c r="O33" s="50">
        <v>739.2532407875999</v>
      </c>
      <c r="P33" s="50">
        <v>0</v>
      </c>
      <c r="Q33" s="51">
        <v>14284.907980285907</v>
      </c>
      <c r="R33" s="50">
        <v>17620</v>
      </c>
      <c r="S33" s="50">
        <v>0</v>
      </c>
    </row>
    <row r="34" spans="1:19" ht="21.75" customHeight="1" thickBot="1">
      <c r="A34" s="166" t="s">
        <v>34</v>
      </c>
      <c r="B34" s="166"/>
      <c r="C34" s="9">
        <f aca="true" t="shared" si="0" ref="C34:S34">SUM(C7:C33)</f>
        <v>6286314.016184965</v>
      </c>
      <c r="D34" s="9">
        <f t="shared" si="0"/>
        <v>1810881.679380331</v>
      </c>
      <c r="E34" s="9">
        <f t="shared" si="0"/>
        <v>599597.3206196688</v>
      </c>
      <c r="F34" s="9">
        <f t="shared" si="0"/>
        <v>820827.3295532991</v>
      </c>
      <c r="G34" s="97">
        <f t="shared" si="0"/>
        <v>345341.6704467011</v>
      </c>
      <c r="H34" s="9">
        <f t="shared" si="0"/>
        <v>3576647.9999999995</v>
      </c>
      <c r="I34" s="9">
        <f t="shared" si="0"/>
        <v>160094.7263110578</v>
      </c>
      <c r="J34" s="9">
        <f t="shared" si="0"/>
        <v>15805.273688942176</v>
      </c>
      <c r="K34" s="9">
        <f t="shared" si="0"/>
        <v>173866.99999999997</v>
      </c>
      <c r="L34" s="9">
        <f t="shared" si="0"/>
        <v>15214.999999999996</v>
      </c>
      <c r="M34" s="9">
        <f t="shared" si="0"/>
        <v>81333.99999999999</v>
      </c>
      <c r="N34" s="9">
        <f t="shared" si="0"/>
        <v>5499.999999999999</v>
      </c>
      <c r="O34" s="9">
        <f t="shared" si="0"/>
        <v>36676.6306815447</v>
      </c>
      <c r="P34" s="9">
        <f t="shared" si="0"/>
        <v>40406.62847066999</v>
      </c>
      <c r="Q34" s="97">
        <f t="shared" si="0"/>
        <v>528899.2591522146</v>
      </c>
      <c r="R34" s="9">
        <f t="shared" si="0"/>
        <v>2368748</v>
      </c>
      <c r="S34" s="9">
        <f t="shared" si="0"/>
        <v>559617</v>
      </c>
    </row>
    <row r="36" ht="20.25">
      <c r="Q36" s="33"/>
    </row>
  </sheetData>
  <sheetProtection/>
  <mergeCells count="19">
    <mergeCell ref="Q5:Q6"/>
    <mergeCell ref="A34:B34"/>
    <mergeCell ref="M5:M6"/>
    <mergeCell ref="N5:N6"/>
    <mergeCell ref="O5:P5"/>
    <mergeCell ref="D5:E5"/>
    <mergeCell ref="A5:A6"/>
    <mergeCell ref="B5:B6"/>
    <mergeCell ref="C5:C6"/>
    <mergeCell ref="A2:S2"/>
    <mergeCell ref="A3:S3"/>
    <mergeCell ref="A4:S4"/>
    <mergeCell ref="A1:S1"/>
    <mergeCell ref="R5:S5"/>
    <mergeCell ref="F5:G5"/>
    <mergeCell ref="I5:J5"/>
    <mergeCell ref="K5:K6"/>
    <mergeCell ref="L5:L6"/>
    <mergeCell ref="H5:H6"/>
  </mergeCells>
  <printOptions/>
  <pageMargins left="0.17" right="0.17" top="0.28" bottom="0.25" header="0.2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rightToLeft="1" workbookViewId="0" topLeftCell="A1">
      <selection activeCell="O11" sqref="O11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0.57421875" style="0" customWidth="1"/>
    <col min="4" max="7" width="10.7109375" style="0" customWidth="1"/>
    <col min="8" max="8" width="15.8515625" style="0" customWidth="1"/>
    <col min="9" max="9" width="13.28125" style="0" customWidth="1"/>
  </cols>
  <sheetData>
    <row r="1" spans="1:9" ht="24.75" customHeight="1">
      <c r="A1" s="203" t="s">
        <v>122</v>
      </c>
      <c r="B1" s="203"/>
      <c r="C1" s="203"/>
      <c r="D1" s="203"/>
      <c r="E1" s="203"/>
      <c r="F1" s="203"/>
      <c r="G1" s="203"/>
      <c r="H1" s="203"/>
      <c r="I1" s="203"/>
    </row>
    <row r="2" spans="1:9" ht="16.5" customHeight="1" thickBot="1">
      <c r="A2" s="6"/>
      <c r="B2" s="6"/>
      <c r="C2" s="6"/>
      <c r="D2" s="6"/>
      <c r="E2" s="6"/>
      <c r="F2" s="6"/>
      <c r="G2" s="6"/>
      <c r="H2" s="6"/>
      <c r="I2" s="6"/>
    </row>
    <row r="3" spans="1:9" ht="16.5" customHeight="1">
      <c r="A3" s="220" t="s">
        <v>0</v>
      </c>
      <c r="B3" s="220" t="s">
        <v>1</v>
      </c>
      <c r="C3" s="220" t="s">
        <v>52</v>
      </c>
      <c r="D3" s="220" t="s">
        <v>53</v>
      </c>
      <c r="E3" s="220"/>
      <c r="F3" s="220" t="s">
        <v>56</v>
      </c>
      <c r="G3" s="220"/>
      <c r="H3" s="222" t="s">
        <v>103</v>
      </c>
      <c r="I3" s="222" t="s">
        <v>58</v>
      </c>
    </row>
    <row r="4" spans="1:9" ht="16.5" customHeight="1" thickBot="1">
      <c r="A4" s="221"/>
      <c r="B4" s="221"/>
      <c r="C4" s="221"/>
      <c r="D4" s="17" t="s">
        <v>54</v>
      </c>
      <c r="E4" s="17" t="s">
        <v>55</v>
      </c>
      <c r="F4" s="17" t="s">
        <v>54</v>
      </c>
      <c r="G4" s="17" t="s">
        <v>57</v>
      </c>
      <c r="H4" s="223"/>
      <c r="I4" s="223"/>
    </row>
    <row r="5" spans="1:9" ht="24.75" customHeight="1">
      <c r="A5" s="10">
        <v>1</v>
      </c>
      <c r="B5" s="3" t="s">
        <v>15</v>
      </c>
      <c r="C5" s="13">
        <v>12</v>
      </c>
      <c r="D5" s="13">
        <v>0</v>
      </c>
      <c r="E5" s="13">
        <v>0</v>
      </c>
      <c r="F5" s="13">
        <v>120</v>
      </c>
      <c r="G5" s="13">
        <v>1082</v>
      </c>
      <c r="H5" s="47">
        <v>1082</v>
      </c>
      <c r="I5" s="60">
        <f aca="true" t="shared" si="0" ref="I5:I31">(H5)/($H$32+0.00000000001)*100</f>
        <v>0.11254804639173885</v>
      </c>
    </row>
    <row r="6" spans="1:9" ht="24.75" customHeight="1">
      <c r="A6" s="8">
        <v>2</v>
      </c>
      <c r="B6" s="3" t="s">
        <v>97</v>
      </c>
      <c r="C6" s="13">
        <v>4</v>
      </c>
      <c r="D6" s="13">
        <v>0</v>
      </c>
      <c r="E6" s="13">
        <v>0</v>
      </c>
      <c r="F6" s="13">
        <v>122</v>
      </c>
      <c r="G6" s="13">
        <v>507</v>
      </c>
      <c r="H6" s="47">
        <v>507</v>
      </c>
      <c r="I6" s="60">
        <f t="shared" si="0"/>
        <v>0.05273739327228429</v>
      </c>
    </row>
    <row r="7" spans="1:9" ht="24.75" customHeight="1">
      <c r="A7" s="8">
        <v>3</v>
      </c>
      <c r="B7" s="1" t="s">
        <v>16</v>
      </c>
      <c r="C7" s="13">
        <v>7</v>
      </c>
      <c r="D7" s="13">
        <v>0</v>
      </c>
      <c r="E7" s="13">
        <v>0</v>
      </c>
      <c r="F7" s="13">
        <v>570</v>
      </c>
      <c r="G7" s="13">
        <v>1816</v>
      </c>
      <c r="H7" s="47">
        <v>1816</v>
      </c>
      <c r="I7" s="60">
        <f t="shared" si="0"/>
        <v>0.18889764533031217</v>
      </c>
    </row>
    <row r="8" spans="1:9" ht="24.75" customHeight="1">
      <c r="A8" s="8">
        <v>4</v>
      </c>
      <c r="B8" s="1" t="s">
        <v>89</v>
      </c>
      <c r="C8" s="14">
        <v>147</v>
      </c>
      <c r="D8" s="13">
        <v>0</v>
      </c>
      <c r="E8" s="13">
        <v>0</v>
      </c>
      <c r="F8" s="14">
        <v>5638</v>
      </c>
      <c r="G8" s="14">
        <v>39260</v>
      </c>
      <c r="H8" s="47">
        <v>39260</v>
      </c>
      <c r="I8" s="60">
        <f t="shared" si="0"/>
        <v>4.0837673764691935</v>
      </c>
    </row>
    <row r="9" spans="1:9" ht="24.75" customHeight="1">
      <c r="A9" s="8">
        <v>5</v>
      </c>
      <c r="B9" s="1" t="s">
        <v>17</v>
      </c>
      <c r="C9" s="14">
        <v>255</v>
      </c>
      <c r="D9" s="13">
        <v>0</v>
      </c>
      <c r="E9" s="13">
        <v>0</v>
      </c>
      <c r="F9" s="14">
        <v>24695</v>
      </c>
      <c r="G9" s="14">
        <v>85563</v>
      </c>
      <c r="H9" s="47">
        <v>85563</v>
      </c>
      <c r="I9" s="60">
        <f t="shared" si="0"/>
        <v>8.900137239756333</v>
      </c>
    </row>
    <row r="10" spans="1:9" ht="24.75" customHeight="1">
      <c r="A10" s="8">
        <v>6</v>
      </c>
      <c r="B10" s="1" t="s">
        <v>18</v>
      </c>
      <c r="C10" s="13">
        <v>48</v>
      </c>
      <c r="D10" s="14" t="s">
        <v>123</v>
      </c>
      <c r="E10" s="14" t="s">
        <v>123</v>
      </c>
      <c r="F10" s="13">
        <v>2647</v>
      </c>
      <c r="G10" s="14">
        <v>16006</v>
      </c>
      <c r="H10" s="14">
        <v>16006</v>
      </c>
      <c r="I10" s="61">
        <f t="shared" si="0"/>
        <v>1.6649205457912868</v>
      </c>
    </row>
    <row r="11" spans="1:9" ht="24.75" customHeight="1">
      <c r="A11" s="8">
        <v>7</v>
      </c>
      <c r="B11" s="1" t="s">
        <v>19</v>
      </c>
      <c r="C11" s="14">
        <v>604</v>
      </c>
      <c r="D11" s="13">
        <v>0</v>
      </c>
      <c r="E11" s="13">
        <v>0</v>
      </c>
      <c r="F11" s="14">
        <v>72951</v>
      </c>
      <c r="G11" s="14">
        <v>511301</v>
      </c>
      <c r="H11" s="47">
        <v>511301</v>
      </c>
      <c r="I11" s="60">
        <f t="shared" si="0"/>
        <v>53.18477695761781</v>
      </c>
    </row>
    <row r="12" spans="1:9" ht="24.75" customHeight="1">
      <c r="A12" s="8">
        <v>8</v>
      </c>
      <c r="B12" s="1" t="s">
        <v>20</v>
      </c>
      <c r="C12" s="14">
        <v>392</v>
      </c>
      <c r="D12" s="13">
        <v>0</v>
      </c>
      <c r="E12" s="13">
        <v>0</v>
      </c>
      <c r="F12" s="14">
        <v>9768</v>
      </c>
      <c r="G12" s="14">
        <v>25945</v>
      </c>
      <c r="H12" s="47">
        <v>25945</v>
      </c>
      <c r="I12" s="60">
        <f>(H12)/($H$32+0.00000000001)*100</f>
        <v>2.6987606872769545</v>
      </c>
    </row>
    <row r="13" spans="1:9" ht="24.75" customHeight="1">
      <c r="A13" s="8">
        <v>9</v>
      </c>
      <c r="B13" s="1" t="s">
        <v>96</v>
      </c>
      <c r="C13" s="14">
        <v>17</v>
      </c>
      <c r="D13" s="13">
        <v>0</v>
      </c>
      <c r="E13" s="13">
        <v>0</v>
      </c>
      <c r="F13" s="14">
        <v>1287</v>
      </c>
      <c r="G13" s="14">
        <v>11080</v>
      </c>
      <c r="H13" s="47">
        <v>11080</v>
      </c>
      <c r="I13" s="60">
        <f>(H13)/($H$32+0.00000000001)*100</f>
        <v>1.1525252809800985</v>
      </c>
    </row>
    <row r="14" spans="1:9" ht="24.75" customHeight="1">
      <c r="A14" s="8">
        <v>10</v>
      </c>
      <c r="B14" s="1" t="s">
        <v>63</v>
      </c>
      <c r="C14" s="14">
        <v>0</v>
      </c>
      <c r="D14" s="13">
        <v>0</v>
      </c>
      <c r="E14" s="13">
        <v>0</v>
      </c>
      <c r="F14" s="14">
        <v>0</v>
      </c>
      <c r="G14" s="14">
        <v>0</v>
      </c>
      <c r="H14" s="47">
        <v>0</v>
      </c>
      <c r="I14" s="60">
        <f>(H14)/($H$32+0.00000000001)*100</f>
        <v>0</v>
      </c>
    </row>
    <row r="15" spans="1:9" ht="24.75" customHeight="1">
      <c r="A15" s="8">
        <v>11</v>
      </c>
      <c r="B15" s="1" t="s">
        <v>21</v>
      </c>
      <c r="C15" s="14">
        <v>40</v>
      </c>
      <c r="D15" s="13">
        <v>0</v>
      </c>
      <c r="E15" s="13">
        <v>0</v>
      </c>
      <c r="F15" s="14">
        <v>3081</v>
      </c>
      <c r="G15" s="14">
        <v>10629</v>
      </c>
      <c r="H15" s="47">
        <v>10629</v>
      </c>
      <c r="I15" s="60">
        <f>(H15)/($H$32+0.00000000001)*100</f>
        <v>1.1056129252290132</v>
      </c>
    </row>
    <row r="16" spans="1:9" ht="24.75" customHeight="1">
      <c r="A16" s="8">
        <v>12</v>
      </c>
      <c r="B16" s="1" t="s">
        <v>98</v>
      </c>
      <c r="C16" s="14">
        <v>9</v>
      </c>
      <c r="D16" s="13">
        <v>0</v>
      </c>
      <c r="E16" s="13">
        <v>0</v>
      </c>
      <c r="F16" s="14">
        <v>850</v>
      </c>
      <c r="G16" s="14">
        <v>8680</v>
      </c>
      <c r="H16" s="47">
        <f aca="true" t="shared" si="1" ref="H16:H31">(G16+E16)/1000</f>
        <v>8.68</v>
      </c>
      <c r="I16" s="60">
        <f t="shared" si="0"/>
        <v>0.0009028808157858533</v>
      </c>
    </row>
    <row r="17" spans="1:9" ht="24.75" customHeight="1">
      <c r="A17" s="8">
        <v>13</v>
      </c>
      <c r="B17" s="1" t="s">
        <v>22</v>
      </c>
      <c r="C17" s="14">
        <v>11</v>
      </c>
      <c r="D17" s="13">
        <v>0</v>
      </c>
      <c r="E17" s="13">
        <v>0</v>
      </c>
      <c r="F17" s="14">
        <v>318</v>
      </c>
      <c r="G17" s="14">
        <v>1590</v>
      </c>
      <c r="H17" s="47">
        <f t="shared" si="1"/>
        <v>1.59</v>
      </c>
      <c r="I17" s="60">
        <f t="shared" si="0"/>
        <v>0.00016538945819118744</v>
      </c>
    </row>
    <row r="18" spans="1:9" ht="24.75" customHeight="1">
      <c r="A18" s="8">
        <v>14</v>
      </c>
      <c r="B18" s="1" t="s">
        <v>23</v>
      </c>
      <c r="C18" s="14">
        <v>232</v>
      </c>
      <c r="D18" s="13">
        <v>0</v>
      </c>
      <c r="E18" s="13">
        <v>0</v>
      </c>
      <c r="F18" s="14">
        <v>32051</v>
      </c>
      <c r="G18" s="14">
        <v>224412</v>
      </c>
      <c r="H18" s="47">
        <v>224412</v>
      </c>
      <c r="I18" s="60">
        <f t="shared" si="0"/>
        <v>23.343005717987893</v>
      </c>
    </row>
    <row r="19" spans="1:9" ht="24.75" customHeight="1">
      <c r="A19" s="8">
        <v>15</v>
      </c>
      <c r="B19" s="1" t="s">
        <v>24</v>
      </c>
      <c r="C19" s="14">
        <v>1</v>
      </c>
      <c r="D19" s="13">
        <v>0</v>
      </c>
      <c r="E19" s="13">
        <v>0</v>
      </c>
      <c r="F19" s="14">
        <v>25</v>
      </c>
      <c r="G19" s="14">
        <v>125</v>
      </c>
      <c r="H19" s="47">
        <v>125</v>
      </c>
      <c r="I19" s="60">
        <f t="shared" si="0"/>
        <v>0.013002315895533603</v>
      </c>
    </row>
    <row r="20" spans="1:9" ht="24.75" customHeight="1">
      <c r="A20" s="8">
        <v>16</v>
      </c>
      <c r="B20" s="1" t="s">
        <v>64</v>
      </c>
      <c r="C20" s="14">
        <v>0</v>
      </c>
      <c r="D20" s="13">
        <v>0</v>
      </c>
      <c r="E20" s="13">
        <v>0</v>
      </c>
      <c r="F20" s="14">
        <v>0</v>
      </c>
      <c r="G20" s="14">
        <v>0</v>
      </c>
      <c r="H20" s="47">
        <f t="shared" si="1"/>
        <v>0</v>
      </c>
      <c r="I20" s="60">
        <f t="shared" si="0"/>
        <v>0</v>
      </c>
    </row>
    <row r="21" spans="1:9" ht="24.75" customHeight="1">
      <c r="A21" s="8">
        <v>17</v>
      </c>
      <c r="B21" s="1" t="s">
        <v>25</v>
      </c>
      <c r="C21" s="14">
        <v>28</v>
      </c>
      <c r="D21" s="13">
        <v>0</v>
      </c>
      <c r="E21" s="13">
        <v>0</v>
      </c>
      <c r="F21" s="14">
        <v>1175</v>
      </c>
      <c r="G21" s="14">
        <v>4714</v>
      </c>
      <c r="H21" s="47">
        <v>4714</v>
      </c>
      <c r="I21" s="60">
        <f t="shared" si="0"/>
        <v>0.4903433370523632</v>
      </c>
    </row>
    <row r="22" spans="1:9" ht="24.75" customHeight="1">
      <c r="A22" s="8">
        <v>18</v>
      </c>
      <c r="B22" s="1" t="s">
        <v>26</v>
      </c>
      <c r="C22" s="14">
        <v>0</v>
      </c>
      <c r="D22" s="13">
        <v>0</v>
      </c>
      <c r="E22" s="13">
        <v>0</v>
      </c>
      <c r="F22" s="14">
        <v>0</v>
      </c>
      <c r="G22" s="14">
        <v>0</v>
      </c>
      <c r="H22" s="47">
        <f t="shared" si="1"/>
        <v>0</v>
      </c>
      <c r="I22" s="60">
        <f t="shared" si="0"/>
        <v>0</v>
      </c>
    </row>
    <row r="23" spans="1:9" ht="24.75" customHeight="1">
      <c r="A23" s="8">
        <v>19</v>
      </c>
      <c r="B23" s="1" t="s">
        <v>27</v>
      </c>
      <c r="C23" s="14">
        <v>32</v>
      </c>
      <c r="D23" s="13">
        <v>0</v>
      </c>
      <c r="E23" s="13">
        <v>0</v>
      </c>
      <c r="F23" s="14">
        <v>2822</v>
      </c>
      <c r="G23" s="14">
        <v>18625</v>
      </c>
      <c r="H23" s="47">
        <f t="shared" si="1"/>
        <v>18.625</v>
      </c>
      <c r="I23" s="60">
        <f t="shared" si="0"/>
        <v>0.0019373450684345068</v>
      </c>
    </row>
    <row r="24" spans="1:9" ht="24.75" customHeight="1">
      <c r="A24" s="8">
        <v>20</v>
      </c>
      <c r="B24" s="1" t="s">
        <v>28</v>
      </c>
      <c r="C24" s="14">
        <v>76</v>
      </c>
      <c r="D24" s="13">
        <v>0</v>
      </c>
      <c r="E24" s="13">
        <v>0</v>
      </c>
      <c r="F24" s="14">
        <v>4480</v>
      </c>
      <c r="G24" s="14">
        <v>27624</v>
      </c>
      <c r="H24" s="47">
        <f t="shared" si="1"/>
        <v>27.624</v>
      </c>
      <c r="I24" s="60">
        <f t="shared" si="0"/>
        <v>0.0028734077943857617</v>
      </c>
    </row>
    <row r="25" spans="1:9" ht="24.75" customHeight="1">
      <c r="A25" s="8">
        <v>21</v>
      </c>
      <c r="B25" s="1" t="s">
        <v>99</v>
      </c>
      <c r="C25" s="14">
        <v>0</v>
      </c>
      <c r="D25" s="13">
        <v>0</v>
      </c>
      <c r="E25" s="13">
        <v>0</v>
      </c>
      <c r="F25" s="14">
        <v>0</v>
      </c>
      <c r="G25" s="14">
        <v>0</v>
      </c>
      <c r="H25" s="47">
        <v>0</v>
      </c>
      <c r="I25" s="60">
        <f t="shared" si="0"/>
        <v>0</v>
      </c>
    </row>
    <row r="26" spans="1:9" ht="24.75" customHeight="1">
      <c r="A26" s="8">
        <v>22</v>
      </c>
      <c r="B26" s="1" t="s">
        <v>29</v>
      </c>
      <c r="C26" s="14">
        <v>34</v>
      </c>
      <c r="D26" s="13">
        <v>0</v>
      </c>
      <c r="E26" s="13">
        <v>0</v>
      </c>
      <c r="F26" s="14">
        <v>4646</v>
      </c>
      <c r="G26" s="14">
        <v>28720</v>
      </c>
      <c r="H26" s="47">
        <v>28720</v>
      </c>
      <c r="I26" s="60">
        <f t="shared" si="0"/>
        <v>2.9874121001578007</v>
      </c>
    </row>
    <row r="27" spans="1:9" ht="24.75" customHeight="1">
      <c r="A27" s="8">
        <v>23</v>
      </c>
      <c r="B27" s="1" t="s">
        <v>33</v>
      </c>
      <c r="C27" s="14">
        <v>137</v>
      </c>
      <c r="D27" s="13">
        <v>0</v>
      </c>
      <c r="E27" s="13">
        <v>0</v>
      </c>
      <c r="F27" s="42">
        <v>8220</v>
      </c>
      <c r="G27" s="14">
        <v>24107</v>
      </c>
      <c r="H27" s="47">
        <f t="shared" si="1"/>
        <v>24.107</v>
      </c>
      <c r="I27" s="60">
        <f t="shared" si="0"/>
        <v>0.0025075746343490284</v>
      </c>
    </row>
    <row r="28" spans="1:9" ht="24.75" customHeight="1">
      <c r="A28" s="8">
        <v>24</v>
      </c>
      <c r="B28" s="1" t="s">
        <v>30</v>
      </c>
      <c r="C28" s="32">
        <v>305</v>
      </c>
      <c r="D28" s="13">
        <v>0</v>
      </c>
      <c r="E28" s="13">
        <v>0</v>
      </c>
      <c r="F28" s="32">
        <v>39424</v>
      </c>
      <c r="G28" s="32">
        <v>121380</v>
      </c>
      <c r="H28" s="47">
        <f t="shared" si="1"/>
        <v>121.38</v>
      </c>
      <c r="I28" s="60">
        <f t="shared" si="0"/>
        <v>0.012625768827198949</v>
      </c>
    </row>
    <row r="29" spans="1:9" ht="24.75" customHeight="1">
      <c r="A29" s="8">
        <v>25</v>
      </c>
      <c r="B29" s="1" t="s">
        <v>32</v>
      </c>
      <c r="C29" s="14">
        <v>21</v>
      </c>
      <c r="D29" s="13">
        <v>0</v>
      </c>
      <c r="E29" s="13">
        <v>0</v>
      </c>
      <c r="F29" s="14">
        <v>1110</v>
      </c>
      <c r="G29" s="14">
        <v>5192</v>
      </c>
      <c r="H29" s="47">
        <f t="shared" si="1"/>
        <v>5.192</v>
      </c>
      <c r="I29" s="60">
        <f t="shared" si="0"/>
        <v>0.0005400641930368837</v>
      </c>
    </row>
    <row r="30" spans="1:9" ht="24.75" customHeight="1">
      <c r="A30" s="8">
        <v>26</v>
      </c>
      <c r="B30" s="1" t="s">
        <v>31</v>
      </c>
      <c r="C30" s="14">
        <v>0</v>
      </c>
      <c r="D30" s="13">
        <v>0</v>
      </c>
      <c r="E30" s="13">
        <v>0</v>
      </c>
      <c r="F30" s="14">
        <v>0</v>
      </c>
      <c r="G30" s="14">
        <v>0</v>
      </c>
      <c r="H30" s="47">
        <f t="shared" si="1"/>
        <v>0</v>
      </c>
      <c r="I30" s="60">
        <f t="shared" si="0"/>
        <v>0</v>
      </c>
    </row>
    <row r="31" spans="1:9" ht="24.75" customHeight="1" thickBot="1">
      <c r="A31" s="10">
        <v>27</v>
      </c>
      <c r="B31" s="34" t="s">
        <v>90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47">
        <f t="shared" si="1"/>
        <v>0</v>
      </c>
      <c r="I31" s="60">
        <f t="shared" si="0"/>
        <v>0</v>
      </c>
    </row>
    <row r="32" spans="1:9" ht="28.5" customHeight="1" thickBot="1">
      <c r="A32" s="166" t="s">
        <v>34</v>
      </c>
      <c r="B32" s="166"/>
      <c r="C32" s="25">
        <f>SUM(C5:C31)</f>
        <v>2412</v>
      </c>
      <c r="D32" s="25">
        <f>SUM(D5:D31)</f>
        <v>0</v>
      </c>
      <c r="E32" s="25">
        <f>SUM(E5:E31)</f>
        <v>0</v>
      </c>
      <c r="F32" s="25">
        <f>SUM(F5:F31)</f>
        <v>216000</v>
      </c>
      <c r="G32" s="46">
        <f>SUM(G5:G31)</f>
        <v>1168358</v>
      </c>
      <c r="H32" s="48">
        <f>SUM(H5:H30)</f>
        <v>961367.198</v>
      </c>
      <c r="I32" s="25">
        <f>SUM(I5:I30)</f>
        <v>99.99999999999999</v>
      </c>
    </row>
  </sheetData>
  <sheetProtection/>
  <mergeCells count="9">
    <mergeCell ref="A32:B32"/>
    <mergeCell ref="A1:I1"/>
    <mergeCell ref="A3:A4"/>
    <mergeCell ref="B3:B4"/>
    <mergeCell ref="C3:C4"/>
    <mergeCell ref="H3:H4"/>
    <mergeCell ref="I3:I4"/>
    <mergeCell ref="D3:E3"/>
    <mergeCell ref="F3:G3"/>
  </mergeCells>
  <printOptions/>
  <pageMargins left="0.21" right="0.21" top="0.52" bottom="0.2" header="0.29" footer="0.16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7">
      <selection activeCell="C34" sqref="C34:J34"/>
    </sheetView>
  </sheetViews>
  <sheetFormatPr defaultColWidth="9.140625" defaultRowHeight="12.75"/>
  <sheetData>
    <row r="1" spans="1:10" ht="28.5">
      <c r="A1" s="203" t="s">
        <v>131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8.5">
      <c r="A3" s="217" t="s">
        <v>0</v>
      </c>
      <c r="B3" s="217" t="s">
        <v>1</v>
      </c>
      <c r="C3" s="219" t="s">
        <v>132</v>
      </c>
      <c r="D3" s="219"/>
      <c r="E3" s="219"/>
      <c r="F3" s="219"/>
      <c r="G3" s="219"/>
      <c r="H3" s="219"/>
      <c r="I3" s="219"/>
      <c r="J3" s="219"/>
    </row>
    <row r="4" spans="1:10" ht="25.5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19.5">
      <c r="A7" s="10">
        <v>1</v>
      </c>
      <c r="B7" s="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9.5">
      <c r="A8" s="8">
        <v>2</v>
      </c>
      <c r="B8" s="3" t="s">
        <v>97</v>
      </c>
      <c r="C8" s="29">
        <v>0</v>
      </c>
      <c r="D8" s="29">
        <v>0</v>
      </c>
      <c r="E8" s="29">
        <v>0</v>
      </c>
      <c r="F8" s="29">
        <v>0</v>
      </c>
      <c r="G8" s="29">
        <v>2</v>
      </c>
      <c r="H8" s="29">
        <v>200</v>
      </c>
      <c r="I8" s="29">
        <v>0</v>
      </c>
      <c r="J8" s="29">
        <v>0</v>
      </c>
    </row>
    <row r="9" spans="1:10" ht="19.5">
      <c r="A9" s="8">
        <v>3</v>
      </c>
      <c r="B9" s="1" t="s">
        <v>16</v>
      </c>
      <c r="C9" s="29"/>
      <c r="D9" s="29"/>
      <c r="E9" s="29"/>
      <c r="F9" s="29"/>
      <c r="G9" s="29"/>
      <c r="H9" s="29"/>
      <c r="I9" s="29"/>
      <c r="J9" s="29"/>
    </row>
    <row r="10" spans="1:10" ht="19.5">
      <c r="A10" s="8">
        <v>4</v>
      </c>
      <c r="B10" s="1" t="s">
        <v>89</v>
      </c>
      <c r="C10" s="29"/>
      <c r="D10" s="29"/>
      <c r="E10" s="29"/>
      <c r="F10" s="29"/>
      <c r="G10" s="29"/>
      <c r="H10" s="29"/>
      <c r="I10" s="29"/>
      <c r="J10" s="29"/>
    </row>
    <row r="11" spans="1:10" ht="19.5">
      <c r="A11" s="8">
        <v>5</v>
      </c>
      <c r="B11" s="1" t="s">
        <v>17</v>
      </c>
      <c r="C11" s="29">
        <v>0</v>
      </c>
      <c r="D11" s="98">
        <v>0</v>
      </c>
      <c r="E11" s="29">
        <v>0</v>
      </c>
      <c r="F11" s="29">
        <v>0</v>
      </c>
      <c r="G11" s="29">
        <v>12</v>
      </c>
      <c r="H11" s="29">
        <v>6200</v>
      </c>
      <c r="I11" s="29">
        <v>0</v>
      </c>
      <c r="J11" s="29">
        <v>0</v>
      </c>
    </row>
    <row r="12" spans="1:10" ht="19.5">
      <c r="A12" s="8">
        <v>6</v>
      </c>
      <c r="B12" s="1" t="s">
        <v>18</v>
      </c>
      <c r="C12" s="29" t="s">
        <v>123</v>
      </c>
      <c r="D12" s="29" t="s">
        <v>123</v>
      </c>
      <c r="E12" s="29" t="s">
        <v>123</v>
      </c>
      <c r="F12" s="29" t="s">
        <v>123</v>
      </c>
      <c r="G12" s="29">
        <v>22</v>
      </c>
      <c r="H12" s="29">
        <v>106500</v>
      </c>
      <c r="I12" s="29" t="s">
        <v>123</v>
      </c>
      <c r="J12" s="29" t="s">
        <v>123</v>
      </c>
    </row>
    <row r="13" spans="1:10" ht="19.5">
      <c r="A13" s="8">
        <v>7</v>
      </c>
      <c r="B13" s="1" t="s">
        <v>19</v>
      </c>
      <c r="C13" s="29">
        <v>0</v>
      </c>
      <c r="D13" s="29">
        <v>0</v>
      </c>
      <c r="E13" s="29">
        <v>1</v>
      </c>
      <c r="F13" s="29">
        <v>10000</v>
      </c>
      <c r="G13" s="29">
        <v>0</v>
      </c>
      <c r="H13" s="29">
        <v>0</v>
      </c>
      <c r="I13" s="29">
        <v>0</v>
      </c>
      <c r="J13" s="29">
        <v>0</v>
      </c>
    </row>
    <row r="14" spans="1:10" ht="19.5">
      <c r="A14" s="8">
        <v>8</v>
      </c>
      <c r="B14" s="1" t="s">
        <v>20</v>
      </c>
      <c r="C14" s="29"/>
      <c r="D14" s="29"/>
      <c r="E14" s="29"/>
      <c r="F14" s="29"/>
      <c r="G14" s="29"/>
      <c r="H14" s="29"/>
      <c r="I14" s="29"/>
      <c r="J14" s="29"/>
    </row>
    <row r="15" spans="1:10" ht="19.5">
      <c r="A15" s="8">
        <v>9</v>
      </c>
      <c r="B15" s="1" t="s">
        <v>96</v>
      </c>
      <c r="C15" s="29"/>
      <c r="D15" s="29"/>
      <c r="E15" s="29"/>
      <c r="F15" s="29"/>
      <c r="G15" s="29"/>
      <c r="H15" s="29"/>
      <c r="I15" s="29"/>
      <c r="J15" s="29"/>
    </row>
    <row r="16" spans="1:10" ht="19.5">
      <c r="A16" s="8">
        <v>10</v>
      </c>
      <c r="B16" s="1" t="s">
        <v>63</v>
      </c>
      <c r="C16" s="29"/>
      <c r="D16" s="29"/>
      <c r="E16" s="29"/>
      <c r="F16" s="29"/>
      <c r="G16" s="29"/>
      <c r="H16" s="29"/>
      <c r="I16" s="29"/>
      <c r="J16" s="29"/>
    </row>
    <row r="17" spans="1:10" ht="19.5">
      <c r="A17" s="8">
        <v>11</v>
      </c>
      <c r="B17" s="1" t="s">
        <v>21</v>
      </c>
      <c r="C17" s="29"/>
      <c r="D17" s="29"/>
      <c r="E17" s="29"/>
      <c r="F17" s="29"/>
      <c r="G17" s="29"/>
      <c r="H17" s="29"/>
      <c r="I17" s="29"/>
      <c r="J17" s="29"/>
    </row>
    <row r="18" spans="1:10" ht="19.5">
      <c r="A18" s="8">
        <v>12</v>
      </c>
      <c r="B18" s="1" t="s">
        <v>98</v>
      </c>
      <c r="C18" s="29"/>
      <c r="D18" s="98"/>
      <c r="E18" s="29"/>
      <c r="F18" s="29"/>
      <c r="G18" s="29"/>
      <c r="H18" s="29"/>
      <c r="I18" s="29"/>
      <c r="J18" s="29"/>
    </row>
    <row r="19" spans="1:10" ht="19.5">
      <c r="A19" s="8">
        <v>13</v>
      </c>
      <c r="B19" s="1" t="s">
        <v>22</v>
      </c>
      <c r="C19" s="29"/>
      <c r="D19" s="29"/>
      <c r="E19" s="29"/>
      <c r="F19" s="29"/>
      <c r="G19" s="29"/>
      <c r="H19" s="29"/>
      <c r="I19" s="29"/>
      <c r="J19" s="29"/>
    </row>
    <row r="20" spans="1:10" ht="19.5">
      <c r="A20" s="8">
        <v>14</v>
      </c>
      <c r="B20" s="1" t="s">
        <v>23</v>
      </c>
      <c r="C20" s="29">
        <v>1</v>
      </c>
      <c r="D20" s="29">
        <v>40000</v>
      </c>
      <c r="E20" s="29">
        <v>0</v>
      </c>
      <c r="F20" s="29">
        <v>0</v>
      </c>
      <c r="G20" s="29">
        <v>50</v>
      </c>
      <c r="H20" s="29">
        <v>80000</v>
      </c>
      <c r="I20" s="29">
        <v>0</v>
      </c>
      <c r="J20" s="29">
        <v>0</v>
      </c>
    </row>
    <row r="21" spans="1:10" ht="19.5">
      <c r="A21" s="8">
        <v>15</v>
      </c>
      <c r="B21" s="1" t="s">
        <v>24</v>
      </c>
      <c r="C21" s="29"/>
      <c r="D21" s="29"/>
      <c r="E21" s="29"/>
      <c r="F21" s="29"/>
      <c r="G21" s="29"/>
      <c r="H21" s="29"/>
      <c r="I21" s="29"/>
      <c r="J21" s="29"/>
    </row>
    <row r="22" spans="1:10" ht="19.5">
      <c r="A22" s="8">
        <v>16</v>
      </c>
      <c r="B22" s="1" t="s">
        <v>64</v>
      </c>
      <c r="C22" s="29"/>
      <c r="D22" s="29"/>
      <c r="E22" s="29"/>
      <c r="F22" s="29"/>
      <c r="G22" s="29"/>
      <c r="H22" s="29"/>
      <c r="I22" s="29"/>
      <c r="J22" s="29"/>
    </row>
    <row r="23" spans="1:10" ht="19.5">
      <c r="A23" s="8">
        <v>17</v>
      </c>
      <c r="B23" s="1" t="s">
        <v>25</v>
      </c>
      <c r="C23" s="29"/>
      <c r="D23" s="29"/>
      <c r="E23" s="29"/>
      <c r="F23" s="29"/>
      <c r="G23" s="29"/>
      <c r="H23" s="29"/>
      <c r="I23" s="29"/>
      <c r="J23" s="29"/>
    </row>
    <row r="24" spans="1:10" ht="19.5">
      <c r="A24" s="8">
        <v>18</v>
      </c>
      <c r="B24" s="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4</v>
      </c>
      <c r="H24" s="29">
        <v>5500</v>
      </c>
      <c r="I24" s="29">
        <v>0</v>
      </c>
      <c r="J24" s="29">
        <v>0</v>
      </c>
    </row>
    <row r="25" spans="1:10" ht="19.5">
      <c r="A25" s="8">
        <v>19</v>
      </c>
      <c r="B25" s="1" t="s">
        <v>27</v>
      </c>
      <c r="C25" s="29"/>
      <c r="D25" s="29"/>
      <c r="E25" s="29"/>
      <c r="F25" s="29"/>
      <c r="G25" s="29"/>
      <c r="H25" s="29"/>
      <c r="I25" s="29"/>
      <c r="J25" s="29"/>
    </row>
    <row r="26" spans="1:10" ht="19.5">
      <c r="A26" s="8">
        <v>20</v>
      </c>
      <c r="B26" s="1" t="s">
        <v>28</v>
      </c>
      <c r="C26" s="29"/>
      <c r="D26" s="29"/>
      <c r="E26" s="29"/>
      <c r="F26" s="29"/>
      <c r="G26" s="29"/>
      <c r="H26" s="29"/>
      <c r="I26" s="29"/>
      <c r="J26" s="29"/>
    </row>
    <row r="27" spans="1:10" ht="19.5">
      <c r="A27" s="8">
        <v>21</v>
      </c>
      <c r="B27" s="1" t="s">
        <v>99</v>
      </c>
      <c r="C27" s="29"/>
      <c r="D27" s="29"/>
      <c r="E27" s="29"/>
      <c r="F27" s="29"/>
      <c r="G27" s="29"/>
      <c r="H27" s="29"/>
      <c r="I27" s="29"/>
      <c r="J27" s="29"/>
    </row>
    <row r="28" spans="1:10" ht="19.5">
      <c r="A28" s="8">
        <v>22</v>
      </c>
      <c r="B28" s="1" t="s">
        <v>29</v>
      </c>
      <c r="C28" s="29"/>
      <c r="D28" s="29"/>
      <c r="E28" s="29"/>
      <c r="F28" s="29"/>
      <c r="G28" s="29"/>
      <c r="H28" s="29"/>
      <c r="I28" s="29"/>
      <c r="J28" s="29"/>
    </row>
    <row r="29" spans="1:10" ht="19.5">
      <c r="A29" s="8">
        <v>23</v>
      </c>
      <c r="B29" s="1" t="s">
        <v>33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9.5">
      <c r="A30" s="8">
        <v>24</v>
      </c>
      <c r="B30" s="1" t="s">
        <v>30</v>
      </c>
      <c r="C30" s="29">
        <v>0</v>
      </c>
      <c r="D30" s="29">
        <v>0</v>
      </c>
      <c r="E30" s="29">
        <v>0</v>
      </c>
      <c r="F30" s="29">
        <v>0</v>
      </c>
      <c r="G30" s="29">
        <v>700</v>
      </c>
      <c r="H30" s="29">
        <v>10000</v>
      </c>
      <c r="I30" s="29">
        <v>30</v>
      </c>
      <c r="J30" s="29">
        <v>900</v>
      </c>
    </row>
    <row r="31" spans="1:10" ht="19.5">
      <c r="A31" s="8">
        <v>25</v>
      </c>
      <c r="B31" s="1" t="s">
        <v>32</v>
      </c>
      <c r="C31" s="29"/>
      <c r="D31" s="29"/>
      <c r="E31" s="29"/>
      <c r="F31" s="29"/>
      <c r="G31" s="29"/>
      <c r="H31" s="29"/>
      <c r="I31" s="29"/>
      <c r="J31" s="29"/>
    </row>
    <row r="32" spans="1:10" ht="19.5">
      <c r="A32" s="8">
        <v>26</v>
      </c>
      <c r="B32" s="1" t="s">
        <v>31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20.25" thickBot="1">
      <c r="A33" s="10">
        <v>27</v>
      </c>
      <c r="B33" s="34" t="s">
        <v>90</v>
      </c>
      <c r="C33" s="36"/>
      <c r="D33" s="36"/>
      <c r="E33" s="36"/>
      <c r="F33" s="36"/>
      <c r="G33" s="29">
        <v>4</v>
      </c>
      <c r="H33" s="29">
        <v>4000</v>
      </c>
      <c r="I33" s="29"/>
      <c r="J33" s="29"/>
    </row>
    <row r="34" spans="1:10" ht="23.25" thickBot="1">
      <c r="A34" s="209" t="s">
        <v>34</v>
      </c>
      <c r="B34" s="209"/>
      <c r="C34" s="41">
        <f>SUM(C7:C33)</f>
        <v>1</v>
      </c>
      <c r="D34" s="99">
        <f aca="true" t="shared" si="0" ref="D34:J34">SUM(D7:D33)</f>
        <v>40000</v>
      </c>
      <c r="E34" s="41">
        <f t="shared" si="0"/>
        <v>1</v>
      </c>
      <c r="F34" s="41">
        <f t="shared" si="0"/>
        <v>10000</v>
      </c>
      <c r="G34" s="41">
        <f t="shared" si="0"/>
        <v>794</v>
      </c>
      <c r="H34" s="41">
        <f t="shared" si="0"/>
        <v>212400</v>
      </c>
      <c r="I34" s="41">
        <f t="shared" si="0"/>
        <v>30</v>
      </c>
      <c r="J34" s="41">
        <f t="shared" si="0"/>
        <v>900</v>
      </c>
    </row>
  </sheetData>
  <sheetProtection/>
  <mergeCells count="12">
    <mergeCell ref="G4:J4"/>
    <mergeCell ref="C5:D5"/>
    <mergeCell ref="E5:F5"/>
    <mergeCell ref="G5:H5"/>
    <mergeCell ref="I5:J5"/>
    <mergeCell ref="A34:B34"/>
    <mergeCell ref="A1:J1"/>
    <mergeCell ref="A2:J2"/>
    <mergeCell ref="A3:A6"/>
    <mergeCell ref="B3:B6"/>
    <mergeCell ref="C3:J3"/>
    <mergeCell ref="C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7">
      <selection activeCell="C34" sqref="C34:J34"/>
    </sheetView>
  </sheetViews>
  <sheetFormatPr defaultColWidth="9.140625" defaultRowHeight="12.75"/>
  <sheetData>
    <row r="1" spans="1:10" ht="28.5">
      <c r="A1" s="203" t="s">
        <v>133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8.5">
      <c r="A3" s="217" t="s">
        <v>0</v>
      </c>
      <c r="B3" s="217" t="s">
        <v>1</v>
      </c>
      <c r="C3" s="219" t="s">
        <v>134</v>
      </c>
      <c r="D3" s="219"/>
      <c r="E3" s="219"/>
      <c r="F3" s="219"/>
      <c r="G3" s="219"/>
      <c r="H3" s="219"/>
      <c r="I3" s="219"/>
      <c r="J3" s="219"/>
    </row>
    <row r="4" spans="1:10" ht="25.5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19.5">
      <c r="A7" s="10">
        <v>1</v>
      </c>
      <c r="B7" s="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9.5">
      <c r="A8" s="8">
        <v>2</v>
      </c>
      <c r="B8" s="3" t="s">
        <v>97</v>
      </c>
      <c r="C8" s="29"/>
      <c r="D8" s="29"/>
      <c r="E8" s="29"/>
      <c r="F8" s="29"/>
      <c r="G8" s="29"/>
      <c r="H8" s="29"/>
      <c r="I8" s="29">
        <v>1</v>
      </c>
      <c r="J8" s="29">
        <v>20</v>
      </c>
    </row>
    <row r="9" spans="1:10" ht="19.5">
      <c r="A9" s="8">
        <v>3</v>
      </c>
      <c r="B9" s="1" t="s">
        <v>16</v>
      </c>
      <c r="C9" s="29"/>
      <c r="D9" s="29"/>
      <c r="E9" s="29"/>
      <c r="F9" s="29"/>
      <c r="G9" s="29"/>
      <c r="H9" s="29"/>
      <c r="I9" s="29"/>
      <c r="J9" s="29"/>
    </row>
    <row r="10" spans="1:10" ht="19.5">
      <c r="A10" s="8">
        <v>4</v>
      </c>
      <c r="B10" s="1" t="s">
        <v>89</v>
      </c>
      <c r="C10" s="29"/>
      <c r="D10" s="29"/>
      <c r="E10" s="29"/>
      <c r="F10" s="29"/>
      <c r="G10" s="29"/>
      <c r="H10" s="29"/>
      <c r="I10" s="29"/>
      <c r="J10" s="29"/>
    </row>
    <row r="11" spans="1:10" ht="19.5">
      <c r="A11" s="8">
        <v>5</v>
      </c>
      <c r="B11" s="1" t="s">
        <v>17</v>
      </c>
      <c r="C11" s="29"/>
      <c r="D11" s="98"/>
      <c r="E11" s="29"/>
      <c r="F11" s="29"/>
      <c r="G11" s="29">
        <v>1</v>
      </c>
      <c r="H11" s="29">
        <v>35</v>
      </c>
      <c r="I11" s="29"/>
      <c r="J11" s="29"/>
    </row>
    <row r="12" spans="1:10" ht="19.5">
      <c r="A12" s="8">
        <v>6</v>
      </c>
      <c r="B12" s="1" t="s">
        <v>18</v>
      </c>
      <c r="C12" s="29" t="s">
        <v>123</v>
      </c>
      <c r="D12" s="29" t="s">
        <v>123</v>
      </c>
      <c r="E12" s="29">
        <v>1</v>
      </c>
      <c r="F12" s="29">
        <v>50</v>
      </c>
      <c r="G12" s="29" t="s">
        <v>123</v>
      </c>
      <c r="H12" s="29" t="s">
        <v>123</v>
      </c>
      <c r="I12" s="29" t="s">
        <v>123</v>
      </c>
      <c r="J12" s="29" t="s">
        <v>123</v>
      </c>
    </row>
    <row r="13" spans="1:10" ht="19.5">
      <c r="A13" s="8">
        <v>7</v>
      </c>
      <c r="B13" s="1" t="s">
        <v>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ht="19.5">
      <c r="A14" s="8">
        <v>8</v>
      </c>
      <c r="B14" s="1" t="s">
        <v>20</v>
      </c>
      <c r="C14" s="29"/>
      <c r="D14" s="29"/>
      <c r="E14" s="29"/>
      <c r="F14" s="29"/>
      <c r="G14" s="29"/>
      <c r="H14" s="29"/>
      <c r="I14" s="29"/>
      <c r="J14" s="29"/>
    </row>
    <row r="15" spans="1:10" ht="19.5">
      <c r="A15" s="8">
        <v>9</v>
      </c>
      <c r="B15" s="1" t="s">
        <v>96</v>
      </c>
      <c r="C15" s="29"/>
      <c r="D15" s="29"/>
      <c r="E15" s="29"/>
      <c r="F15" s="29"/>
      <c r="G15" s="29"/>
      <c r="H15" s="29"/>
      <c r="I15" s="29"/>
      <c r="J15" s="29"/>
    </row>
    <row r="16" spans="1:10" ht="19.5">
      <c r="A16" s="8">
        <v>10</v>
      </c>
      <c r="B16" s="1" t="s">
        <v>63</v>
      </c>
      <c r="C16" s="29"/>
      <c r="D16" s="29"/>
      <c r="E16" s="29"/>
      <c r="F16" s="29"/>
      <c r="G16" s="29"/>
      <c r="H16" s="29"/>
      <c r="I16" s="29"/>
      <c r="J16" s="29"/>
    </row>
    <row r="17" spans="1:10" ht="19.5">
      <c r="A17" s="8">
        <v>11</v>
      </c>
      <c r="B17" s="1" t="s">
        <v>21</v>
      </c>
      <c r="C17" s="29"/>
      <c r="D17" s="29"/>
      <c r="E17" s="29"/>
      <c r="F17" s="29"/>
      <c r="G17" s="29"/>
      <c r="H17" s="29"/>
      <c r="I17" s="29"/>
      <c r="J17" s="29"/>
    </row>
    <row r="18" spans="1:10" ht="19.5">
      <c r="A18" s="8">
        <v>12</v>
      </c>
      <c r="B18" s="1" t="s">
        <v>98</v>
      </c>
      <c r="C18" s="29"/>
      <c r="D18" s="98"/>
      <c r="E18" s="29"/>
      <c r="F18" s="29"/>
      <c r="G18" s="29"/>
      <c r="H18" s="29"/>
      <c r="I18" s="29"/>
      <c r="J18" s="29"/>
    </row>
    <row r="19" spans="1:10" ht="19.5">
      <c r="A19" s="8">
        <v>13</v>
      </c>
      <c r="B19" s="1" t="s">
        <v>22</v>
      </c>
      <c r="C19" s="29"/>
      <c r="D19" s="29"/>
      <c r="E19" s="29"/>
      <c r="F19" s="29"/>
      <c r="G19" s="29"/>
      <c r="H19" s="29"/>
      <c r="I19" s="29"/>
      <c r="J19" s="29"/>
    </row>
    <row r="20" spans="1:10" ht="19.5">
      <c r="A20" s="8">
        <v>14</v>
      </c>
      <c r="B20" s="1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ht="19.5">
      <c r="A21" s="8">
        <v>15</v>
      </c>
      <c r="B21" s="1" t="s">
        <v>24</v>
      </c>
      <c r="C21" s="29"/>
      <c r="D21" s="29"/>
      <c r="E21" s="29"/>
      <c r="F21" s="29"/>
      <c r="G21" s="29"/>
      <c r="H21" s="29"/>
      <c r="I21" s="29"/>
      <c r="J21" s="29"/>
    </row>
    <row r="22" spans="1:10" ht="19.5">
      <c r="A22" s="8">
        <v>16</v>
      </c>
      <c r="B22" s="1" t="s">
        <v>64</v>
      </c>
      <c r="C22" s="29"/>
      <c r="D22" s="29"/>
      <c r="E22" s="29"/>
      <c r="F22" s="29"/>
      <c r="G22" s="29"/>
      <c r="H22" s="29"/>
      <c r="I22" s="29"/>
      <c r="J22" s="29"/>
    </row>
    <row r="23" spans="1:10" ht="19.5">
      <c r="A23" s="8">
        <v>17</v>
      </c>
      <c r="B23" s="1" t="s">
        <v>25</v>
      </c>
      <c r="C23" s="29"/>
      <c r="D23" s="29"/>
      <c r="E23" s="29"/>
      <c r="F23" s="29"/>
      <c r="G23" s="29"/>
      <c r="H23" s="29"/>
      <c r="I23" s="29"/>
      <c r="J23" s="29"/>
    </row>
    <row r="24" spans="1:10" ht="19.5">
      <c r="A24" s="8">
        <v>18</v>
      </c>
      <c r="B24" s="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19.5">
      <c r="A25" s="8">
        <v>19</v>
      </c>
      <c r="B25" s="1" t="s">
        <v>27</v>
      </c>
      <c r="C25" s="29"/>
      <c r="D25" s="29"/>
      <c r="E25" s="29"/>
      <c r="F25" s="29"/>
      <c r="G25" s="29">
        <v>1</v>
      </c>
      <c r="H25" s="29">
        <v>200</v>
      </c>
      <c r="I25" s="29"/>
      <c r="J25" s="29"/>
    </row>
    <row r="26" spans="1:10" ht="19.5">
      <c r="A26" s="8">
        <v>20</v>
      </c>
      <c r="B26" s="1" t="s">
        <v>28</v>
      </c>
      <c r="C26" s="29"/>
      <c r="D26" s="29"/>
      <c r="E26" s="29"/>
      <c r="F26" s="29"/>
      <c r="G26" s="29"/>
      <c r="H26" s="29"/>
      <c r="I26" s="29"/>
      <c r="J26" s="29"/>
    </row>
    <row r="27" spans="1:10" ht="19.5">
      <c r="A27" s="8">
        <v>21</v>
      </c>
      <c r="B27" s="1" t="s">
        <v>99</v>
      </c>
      <c r="C27" s="29"/>
      <c r="D27" s="29"/>
      <c r="E27" s="29"/>
      <c r="F27" s="29"/>
      <c r="G27" s="29"/>
      <c r="H27" s="29"/>
      <c r="I27" s="29"/>
      <c r="J27" s="29"/>
    </row>
    <row r="28" spans="1:10" ht="19.5">
      <c r="A28" s="8">
        <v>22</v>
      </c>
      <c r="B28" s="1" t="s">
        <v>29</v>
      </c>
      <c r="C28" s="29"/>
      <c r="D28" s="29"/>
      <c r="E28" s="29"/>
      <c r="F28" s="29"/>
      <c r="G28" s="29"/>
      <c r="H28" s="29"/>
      <c r="I28" s="29"/>
      <c r="J28" s="29"/>
    </row>
    <row r="29" spans="1:10" ht="19.5">
      <c r="A29" s="8">
        <v>23</v>
      </c>
      <c r="B29" s="1" t="s">
        <v>33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9.5">
      <c r="A30" s="8">
        <v>24</v>
      </c>
      <c r="B30" s="1" t="s">
        <v>30</v>
      </c>
      <c r="C30" s="29"/>
      <c r="D30" s="29"/>
      <c r="E30" s="29"/>
      <c r="F30" s="29"/>
      <c r="G30" s="29"/>
      <c r="H30" s="29"/>
      <c r="I30" s="29"/>
      <c r="J30" s="29"/>
    </row>
    <row r="31" spans="1:10" ht="19.5">
      <c r="A31" s="8">
        <v>25</v>
      </c>
      <c r="B31" s="1" t="s">
        <v>32</v>
      </c>
      <c r="C31" s="29"/>
      <c r="D31" s="29"/>
      <c r="E31" s="29"/>
      <c r="F31" s="29"/>
      <c r="G31" s="29"/>
      <c r="H31" s="29"/>
      <c r="I31" s="29"/>
      <c r="J31" s="29"/>
    </row>
    <row r="32" spans="1:10" ht="19.5">
      <c r="A32" s="8">
        <v>26</v>
      </c>
      <c r="B32" s="1" t="s">
        <v>31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20.25" thickBot="1">
      <c r="A33" s="10">
        <v>27</v>
      </c>
      <c r="B33" s="34" t="s">
        <v>90</v>
      </c>
      <c r="C33" s="36"/>
      <c r="D33" s="36"/>
      <c r="E33" s="36"/>
      <c r="F33" s="36"/>
      <c r="G33" s="29"/>
      <c r="H33" s="29"/>
      <c r="I33" s="29"/>
      <c r="J33" s="29"/>
    </row>
    <row r="34" spans="1:10" ht="23.25" thickBot="1">
      <c r="A34" s="209" t="s">
        <v>34</v>
      </c>
      <c r="B34" s="209"/>
      <c r="C34" s="41">
        <f>SUM(C7:C33)</f>
        <v>0</v>
      </c>
      <c r="D34" s="99">
        <f aca="true" t="shared" si="0" ref="D34:J34">SUM(D7:D33)</f>
        <v>0</v>
      </c>
      <c r="E34" s="41">
        <f t="shared" si="0"/>
        <v>1</v>
      </c>
      <c r="F34" s="41">
        <f t="shared" si="0"/>
        <v>50</v>
      </c>
      <c r="G34" s="41">
        <f t="shared" si="0"/>
        <v>2</v>
      </c>
      <c r="H34" s="41">
        <f t="shared" si="0"/>
        <v>235</v>
      </c>
      <c r="I34" s="41">
        <f t="shared" si="0"/>
        <v>1</v>
      </c>
      <c r="J34" s="41">
        <f t="shared" si="0"/>
        <v>20</v>
      </c>
    </row>
  </sheetData>
  <sheetProtection/>
  <mergeCells count="12">
    <mergeCell ref="G4:J4"/>
    <mergeCell ref="C5:D5"/>
    <mergeCell ref="E5:F5"/>
    <mergeCell ref="G5:H5"/>
    <mergeCell ref="I5:J5"/>
    <mergeCell ref="A34:B34"/>
    <mergeCell ref="A1:J1"/>
    <mergeCell ref="A2:J2"/>
    <mergeCell ref="A3:A6"/>
    <mergeCell ref="B3:B6"/>
    <mergeCell ref="C3:J3"/>
    <mergeCell ref="C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10">
      <selection activeCell="C34" sqref="C34:J34"/>
    </sheetView>
  </sheetViews>
  <sheetFormatPr defaultColWidth="9.140625" defaultRowHeight="12.75"/>
  <sheetData>
    <row r="1" spans="1:10" ht="28.5">
      <c r="A1" s="203" t="s">
        <v>135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8.5">
      <c r="A3" s="217" t="s">
        <v>0</v>
      </c>
      <c r="B3" s="217" t="s">
        <v>1</v>
      </c>
      <c r="C3" s="219" t="s">
        <v>136</v>
      </c>
      <c r="D3" s="219"/>
      <c r="E3" s="219"/>
      <c r="F3" s="219"/>
      <c r="G3" s="219"/>
      <c r="H3" s="219"/>
      <c r="I3" s="219"/>
      <c r="J3" s="219"/>
    </row>
    <row r="4" spans="1:10" ht="25.5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19.5">
      <c r="A7" s="10">
        <v>1</v>
      </c>
      <c r="B7" s="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9.5">
      <c r="A8" s="8">
        <v>2</v>
      </c>
      <c r="B8" s="3" t="s">
        <v>97</v>
      </c>
      <c r="C8" s="29"/>
      <c r="D8" s="29"/>
      <c r="E8" s="29"/>
      <c r="F8" s="29"/>
      <c r="G8" s="29"/>
      <c r="H8" s="29"/>
      <c r="I8" s="29"/>
      <c r="J8" s="29"/>
    </row>
    <row r="9" spans="1:10" ht="19.5">
      <c r="A9" s="8">
        <v>3</v>
      </c>
      <c r="B9" s="1" t="s">
        <v>16</v>
      </c>
      <c r="C9" s="29"/>
      <c r="D9" s="29"/>
      <c r="E9" s="29"/>
      <c r="F9" s="29"/>
      <c r="G9" s="29"/>
      <c r="H9" s="29"/>
      <c r="I9" s="29"/>
      <c r="J9" s="29"/>
    </row>
    <row r="10" spans="1:10" ht="19.5">
      <c r="A10" s="8">
        <v>4</v>
      </c>
      <c r="B10" s="1" t="s">
        <v>89</v>
      </c>
      <c r="C10" s="29"/>
      <c r="D10" s="29"/>
      <c r="E10" s="29"/>
      <c r="F10" s="29"/>
      <c r="G10" s="29"/>
      <c r="H10" s="29"/>
      <c r="I10" s="29"/>
      <c r="J10" s="29"/>
    </row>
    <row r="11" spans="1:10" ht="19.5">
      <c r="A11" s="8">
        <v>5</v>
      </c>
      <c r="B11" s="1" t="s">
        <v>17</v>
      </c>
      <c r="C11" s="29"/>
      <c r="D11" s="98"/>
      <c r="E11" s="29"/>
      <c r="F11" s="29"/>
      <c r="G11" s="29">
        <v>560</v>
      </c>
      <c r="H11" s="29">
        <v>6200</v>
      </c>
      <c r="I11" s="29"/>
      <c r="J11" s="29"/>
    </row>
    <row r="12" spans="1:10" ht="19.5">
      <c r="A12" s="8">
        <v>6</v>
      </c>
      <c r="B12" s="1" t="s">
        <v>18</v>
      </c>
      <c r="C12" s="29" t="s">
        <v>123</v>
      </c>
      <c r="D12" s="29" t="s">
        <v>123</v>
      </c>
      <c r="E12" s="29" t="s">
        <v>123</v>
      </c>
      <c r="F12" s="29" t="s">
        <v>123</v>
      </c>
      <c r="G12" s="29">
        <v>30</v>
      </c>
      <c r="H12" s="29">
        <v>480</v>
      </c>
      <c r="I12" s="29" t="s">
        <v>123</v>
      </c>
      <c r="J12" s="29" t="s">
        <v>123</v>
      </c>
    </row>
    <row r="13" spans="1:10" ht="19.5">
      <c r="A13" s="8">
        <v>7</v>
      </c>
      <c r="B13" s="1" t="s">
        <v>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</row>
    <row r="14" spans="1:10" ht="19.5">
      <c r="A14" s="8">
        <v>8</v>
      </c>
      <c r="B14" s="1" t="s">
        <v>20</v>
      </c>
      <c r="C14" s="29"/>
      <c r="D14" s="29"/>
      <c r="E14" s="29"/>
      <c r="F14" s="29"/>
      <c r="G14" s="29"/>
      <c r="H14" s="29"/>
      <c r="I14" s="29"/>
      <c r="J14" s="29"/>
    </row>
    <row r="15" spans="1:10" ht="19.5">
      <c r="A15" s="8">
        <v>9</v>
      </c>
      <c r="B15" s="1" t="s">
        <v>96</v>
      </c>
      <c r="C15" s="29"/>
      <c r="D15" s="29"/>
      <c r="E15" s="29"/>
      <c r="F15" s="29"/>
      <c r="G15" s="29"/>
      <c r="H15" s="29"/>
      <c r="I15" s="29"/>
      <c r="J15" s="29"/>
    </row>
    <row r="16" spans="1:10" ht="19.5">
      <c r="A16" s="8">
        <v>10</v>
      </c>
      <c r="B16" s="1" t="s">
        <v>63</v>
      </c>
      <c r="C16" s="29"/>
      <c r="D16" s="29"/>
      <c r="E16" s="29"/>
      <c r="F16" s="29"/>
      <c r="G16" s="29"/>
      <c r="H16" s="29"/>
      <c r="I16" s="29"/>
      <c r="J16" s="29"/>
    </row>
    <row r="17" spans="1:10" ht="19.5">
      <c r="A17" s="8">
        <v>11</v>
      </c>
      <c r="B17" s="1" t="s">
        <v>21</v>
      </c>
      <c r="C17" s="29"/>
      <c r="D17" s="29"/>
      <c r="E17" s="29"/>
      <c r="F17" s="29"/>
      <c r="G17" s="29"/>
      <c r="H17" s="29"/>
      <c r="I17" s="29"/>
      <c r="J17" s="29"/>
    </row>
    <row r="18" spans="1:10" ht="19.5">
      <c r="A18" s="8">
        <v>12</v>
      </c>
      <c r="B18" s="1" t="s">
        <v>98</v>
      </c>
      <c r="C18" s="29"/>
      <c r="D18" s="98"/>
      <c r="E18" s="29"/>
      <c r="F18" s="29"/>
      <c r="G18" s="29"/>
      <c r="H18" s="29"/>
      <c r="I18" s="29"/>
      <c r="J18" s="29"/>
    </row>
    <row r="19" spans="1:10" ht="19.5">
      <c r="A19" s="8">
        <v>13</v>
      </c>
      <c r="B19" s="1" t="s">
        <v>22</v>
      </c>
      <c r="C19" s="29"/>
      <c r="D19" s="29"/>
      <c r="E19" s="29"/>
      <c r="F19" s="29"/>
      <c r="G19" s="29"/>
      <c r="H19" s="29"/>
      <c r="I19" s="29"/>
      <c r="J19" s="29"/>
    </row>
    <row r="20" spans="1:10" ht="19.5">
      <c r="A20" s="8">
        <v>14</v>
      </c>
      <c r="B20" s="1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ht="19.5">
      <c r="A21" s="8">
        <v>15</v>
      </c>
      <c r="B21" s="1" t="s">
        <v>24</v>
      </c>
      <c r="C21" s="29"/>
      <c r="D21" s="29"/>
      <c r="E21" s="29"/>
      <c r="F21" s="29"/>
      <c r="G21" s="29"/>
      <c r="H21" s="29"/>
      <c r="I21" s="29"/>
      <c r="J21" s="29"/>
    </row>
    <row r="22" spans="1:10" ht="19.5">
      <c r="A22" s="8">
        <v>16</v>
      </c>
      <c r="B22" s="1" t="s">
        <v>64</v>
      </c>
      <c r="C22" s="29"/>
      <c r="D22" s="29"/>
      <c r="E22" s="29"/>
      <c r="F22" s="29"/>
      <c r="G22" s="29"/>
      <c r="H22" s="29"/>
      <c r="I22" s="29"/>
      <c r="J22" s="29"/>
    </row>
    <row r="23" spans="1:10" ht="19.5">
      <c r="A23" s="8">
        <v>17</v>
      </c>
      <c r="B23" s="1" t="s">
        <v>25</v>
      </c>
      <c r="C23" s="29"/>
      <c r="D23" s="29"/>
      <c r="E23" s="29"/>
      <c r="F23" s="29"/>
      <c r="G23" s="29"/>
      <c r="H23" s="29"/>
      <c r="I23" s="29"/>
      <c r="J23" s="29"/>
    </row>
    <row r="24" spans="1:10" ht="19.5">
      <c r="A24" s="8">
        <v>18</v>
      </c>
      <c r="B24" s="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19.5">
      <c r="A25" s="8">
        <v>19</v>
      </c>
      <c r="B25" s="1" t="s">
        <v>27</v>
      </c>
      <c r="C25" s="29"/>
      <c r="D25" s="29"/>
      <c r="E25" s="29"/>
      <c r="F25" s="29"/>
      <c r="G25" s="29"/>
      <c r="H25" s="29"/>
      <c r="I25" s="29"/>
      <c r="J25" s="29"/>
    </row>
    <row r="26" spans="1:10" ht="19.5">
      <c r="A26" s="8">
        <v>20</v>
      </c>
      <c r="B26" s="1" t="s">
        <v>28</v>
      </c>
      <c r="C26" s="29"/>
      <c r="D26" s="29"/>
      <c r="E26" s="29"/>
      <c r="F26" s="29"/>
      <c r="G26" s="29"/>
      <c r="H26" s="29"/>
      <c r="I26" s="29"/>
      <c r="J26" s="29"/>
    </row>
    <row r="27" spans="1:10" ht="19.5">
      <c r="A27" s="8">
        <v>21</v>
      </c>
      <c r="B27" s="1" t="s">
        <v>99</v>
      </c>
      <c r="C27" s="29"/>
      <c r="D27" s="29"/>
      <c r="E27" s="29"/>
      <c r="F27" s="29"/>
      <c r="G27" s="29"/>
      <c r="H27" s="29"/>
      <c r="I27" s="29"/>
      <c r="J27" s="29"/>
    </row>
    <row r="28" spans="1:10" ht="19.5">
      <c r="A28" s="8">
        <v>22</v>
      </c>
      <c r="B28" s="1" t="s">
        <v>29</v>
      </c>
      <c r="C28" s="29"/>
      <c r="D28" s="29"/>
      <c r="E28" s="29"/>
      <c r="F28" s="29"/>
      <c r="G28" s="29"/>
      <c r="H28" s="29"/>
      <c r="I28" s="29"/>
      <c r="J28" s="29"/>
    </row>
    <row r="29" spans="1:10" ht="19.5">
      <c r="A29" s="8">
        <v>23</v>
      </c>
      <c r="B29" s="1" t="s">
        <v>33</v>
      </c>
      <c r="C29" s="29">
        <v>1</v>
      </c>
      <c r="D29" s="29">
        <v>5500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9.5">
      <c r="A30" s="8">
        <v>24</v>
      </c>
      <c r="B30" s="1" t="s">
        <v>30</v>
      </c>
      <c r="C30" s="29"/>
      <c r="D30" s="29"/>
      <c r="E30" s="29"/>
      <c r="F30" s="29"/>
      <c r="G30" s="29"/>
      <c r="H30" s="29"/>
      <c r="I30" s="29"/>
      <c r="J30" s="29"/>
    </row>
    <row r="31" spans="1:10" ht="19.5">
      <c r="A31" s="8">
        <v>25</v>
      </c>
      <c r="B31" s="1" t="s">
        <v>32</v>
      </c>
      <c r="C31" s="29"/>
      <c r="D31" s="29"/>
      <c r="E31" s="29"/>
      <c r="F31" s="29"/>
      <c r="G31" s="29"/>
      <c r="H31" s="29"/>
      <c r="I31" s="29"/>
      <c r="J31" s="29"/>
    </row>
    <row r="32" spans="1:10" ht="19.5">
      <c r="A32" s="8">
        <v>26</v>
      </c>
      <c r="B32" s="1" t="s">
        <v>31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20.25" thickBot="1">
      <c r="A33" s="10">
        <v>27</v>
      </c>
      <c r="B33" s="34" t="s">
        <v>90</v>
      </c>
      <c r="C33" s="36"/>
      <c r="D33" s="36"/>
      <c r="E33" s="36"/>
      <c r="F33" s="36"/>
      <c r="G33" s="29"/>
      <c r="H33" s="29"/>
      <c r="I33" s="29"/>
      <c r="J33" s="29"/>
    </row>
    <row r="34" spans="1:10" ht="23.25" thickBot="1">
      <c r="A34" s="209" t="s">
        <v>34</v>
      </c>
      <c r="B34" s="209"/>
      <c r="C34" s="41">
        <f>SUM(C7:C33)</f>
        <v>1</v>
      </c>
      <c r="D34" s="99">
        <f aca="true" t="shared" si="0" ref="D34:J34">SUM(D7:D33)</f>
        <v>5500</v>
      </c>
      <c r="E34" s="41">
        <f t="shared" si="0"/>
        <v>0</v>
      </c>
      <c r="F34" s="41">
        <f t="shared" si="0"/>
        <v>0</v>
      </c>
      <c r="G34" s="41">
        <f t="shared" si="0"/>
        <v>590</v>
      </c>
      <c r="H34" s="41">
        <f t="shared" si="0"/>
        <v>6680</v>
      </c>
      <c r="I34" s="41">
        <f t="shared" si="0"/>
        <v>0</v>
      </c>
      <c r="J34" s="41">
        <f t="shared" si="0"/>
        <v>0</v>
      </c>
    </row>
  </sheetData>
  <sheetProtection/>
  <mergeCells count="12">
    <mergeCell ref="G4:J4"/>
    <mergeCell ref="C5:D5"/>
    <mergeCell ref="E5:F5"/>
    <mergeCell ref="G5:H5"/>
    <mergeCell ref="I5:J5"/>
    <mergeCell ref="A34:B34"/>
    <mergeCell ref="A1:J1"/>
    <mergeCell ref="A2:J2"/>
    <mergeCell ref="A3:A6"/>
    <mergeCell ref="B3:B6"/>
    <mergeCell ref="C3:J3"/>
    <mergeCell ref="C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13">
      <selection activeCell="C34" sqref="C34:J34"/>
    </sheetView>
  </sheetViews>
  <sheetFormatPr defaultColWidth="9.140625" defaultRowHeight="12.75"/>
  <sheetData>
    <row r="1" spans="1:10" ht="28.5">
      <c r="A1" s="203" t="s">
        <v>137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8.5">
      <c r="A3" s="217" t="s">
        <v>0</v>
      </c>
      <c r="B3" s="217" t="s">
        <v>1</v>
      </c>
      <c r="C3" s="219" t="s">
        <v>138</v>
      </c>
      <c r="D3" s="219"/>
      <c r="E3" s="219"/>
      <c r="F3" s="219"/>
      <c r="G3" s="219"/>
      <c r="H3" s="219"/>
      <c r="I3" s="219"/>
      <c r="J3" s="219"/>
    </row>
    <row r="4" spans="1:10" ht="25.5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19.5">
      <c r="A7" s="10">
        <v>1</v>
      </c>
      <c r="B7" s="3" t="s">
        <v>15</v>
      </c>
      <c r="C7" s="29">
        <v>0</v>
      </c>
      <c r="D7" s="29">
        <v>0</v>
      </c>
      <c r="E7" s="29">
        <v>0</v>
      </c>
      <c r="F7" s="29">
        <v>0</v>
      </c>
      <c r="G7" s="29"/>
      <c r="H7" s="29">
        <v>172487</v>
      </c>
      <c r="I7" s="29">
        <v>0</v>
      </c>
      <c r="J7" s="29">
        <v>0</v>
      </c>
    </row>
    <row r="8" spans="1:10" ht="19.5">
      <c r="A8" s="8">
        <v>2</v>
      </c>
      <c r="B8" s="3" t="s">
        <v>97</v>
      </c>
      <c r="C8" s="29"/>
      <c r="D8" s="29"/>
      <c r="E8" s="29"/>
      <c r="F8" s="29"/>
      <c r="G8" s="29"/>
      <c r="H8" s="29">
        <v>13735</v>
      </c>
      <c r="I8" s="29"/>
      <c r="J8" s="29"/>
    </row>
    <row r="9" spans="1:10" ht="19.5">
      <c r="A9" s="8">
        <v>3</v>
      </c>
      <c r="B9" s="1" t="s">
        <v>16</v>
      </c>
      <c r="C9" s="29"/>
      <c r="D9" s="29"/>
      <c r="E9" s="29"/>
      <c r="F9" s="29"/>
      <c r="G9" s="29"/>
      <c r="H9" s="29">
        <v>66116</v>
      </c>
      <c r="I9" s="29"/>
      <c r="J9" s="29"/>
    </row>
    <row r="10" spans="1:10" ht="19.5">
      <c r="A10" s="8">
        <v>4</v>
      </c>
      <c r="B10" s="1" t="s">
        <v>89</v>
      </c>
      <c r="C10" s="29"/>
      <c r="D10" s="29"/>
      <c r="E10" s="29"/>
      <c r="F10" s="29"/>
      <c r="G10" s="29"/>
      <c r="H10" s="29">
        <v>37286</v>
      </c>
      <c r="I10" s="29"/>
      <c r="J10" s="29"/>
    </row>
    <row r="11" spans="1:10" ht="19.5">
      <c r="A11" s="8">
        <v>5</v>
      </c>
      <c r="B11" s="1" t="s">
        <v>17</v>
      </c>
      <c r="C11" s="29"/>
      <c r="D11" s="98"/>
      <c r="E11" s="29"/>
      <c r="F11" s="29"/>
      <c r="G11" s="29"/>
      <c r="H11" s="29">
        <v>305790</v>
      </c>
      <c r="I11" s="29"/>
      <c r="J11" s="29"/>
    </row>
    <row r="12" spans="1:10" ht="19.5">
      <c r="A12" s="8">
        <v>6</v>
      </c>
      <c r="B12" s="1" t="s">
        <v>18</v>
      </c>
      <c r="C12" s="29"/>
      <c r="D12" s="29"/>
      <c r="E12" s="29"/>
      <c r="F12" s="29" t="s">
        <v>123</v>
      </c>
      <c r="G12" s="29"/>
      <c r="H12" s="29">
        <v>73396</v>
      </c>
      <c r="I12" s="29" t="s">
        <v>123</v>
      </c>
      <c r="J12" s="29" t="s">
        <v>123</v>
      </c>
    </row>
    <row r="13" spans="1:10" ht="19.5">
      <c r="A13" s="8">
        <v>7</v>
      </c>
      <c r="B13" s="1" t="s">
        <v>19</v>
      </c>
      <c r="C13" s="29"/>
      <c r="D13" s="29"/>
      <c r="E13" s="29"/>
      <c r="F13" s="29"/>
      <c r="G13" s="29"/>
      <c r="H13" s="29">
        <v>353462</v>
      </c>
      <c r="I13" s="29"/>
      <c r="J13" s="29"/>
    </row>
    <row r="14" spans="1:10" ht="19.5">
      <c r="A14" s="8">
        <v>8</v>
      </c>
      <c r="B14" s="1" t="s">
        <v>20</v>
      </c>
      <c r="C14" s="29"/>
      <c r="D14" s="29"/>
      <c r="E14" s="29"/>
      <c r="F14" s="29"/>
      <c r="G14" s="29"/>
      <c r="H14" s="29">
        <v>159998</v>
      </c>
      <c r="I14" s="29"/>
      <c r="J14" s="29"/>
    </row>
    <row r="15" spans="1:10" ht="19.5">
      <c r="A15" s="8">
        <v>9</v>
      </c>
      <c r="B15" s="1" t="s">
        <v>96</v>
      </c>
      <c r="C15" s="29"/>
      <c r="D15" s="29"/>
      <c r="E15" s="29"/>
      <c r="F15" s="29"/>
      <c r="G15" s="29"/>
      <c r="H15" s="29">
        <v>50144</v>
      </c>
      <c r="I15" s="29"/>
      <c r="J15" s="29"/>
    </row>
    <row r="16" spans="1:10" ht="19.5">
      <c r="A16" s="8">
        <v>10</v>
      </c>
      <c r="B16" s="1" t="s">
        <v>63</v>
      </c>
      <c r="C16" s="29"/>
      <c r="D16" s="29"/>
      <c r="E16" s="29"/>
      <c r="F16" s="29"/>
      <c r="G16" s="29"/>
      <c r="H16" s="29">
        <v>418038</v>
      </c>
      <c r="I16" s="29"/>
      <c r="J16" s="29"/>
    </row>
    <row r="17" spans="1:10" ht="19.5">
      <c r="A17" s="8">
        <v>11</v>
      </c>
      <c r="B17" s="1" t="s">
        <v>21</v>
      </c>
      <c r="C17" s="29"/>
      <c r="D17" s="29"/>
      <c r="E17" s="29"/>
      <c r="F17" s="29"/>
      <c r="G17" s="29"/>
      <c r="H17" s="29">
        <v>95677</v>
      </c>
      <c r="I17" s="29"/>
      <c r="J17" s="29"/>
    </row>
    <row r="18" spans="1:10" ht="19.5">
      <c r="A18" s="8">
        <v>12</v>
      </c>
      <c r="B18" s="1" t="s">
        <v>98</v>
      </c>
      <c r="C18" s="29"/>
      <c r="D18" s="98"/>
      <c r="E18" s="29"/>
      <c r="F18" s="29"/>
      <c r="G18" s="29"/>
      <c r="H18" s="29">
        <v>64318</v>
      </c>
      <c r="I18" s="29"/>
      <c r="J18" s="29"/>
    </row>
    <row r="19" spans="1:10" ht="19.5">
      <c r="A19" s="8">
        <v>13</v>
      </c>
      <c r="B19" s="1" t="s">
        <v>22</v>
      </c>
      <c r="C19" s="29"/>
      <c r="D19" s="29"/>
      <c r="E19" s="29"/>
      <c r="F19" s="29"/>
      <c r="G19" s="29"/>
      <c r="H19" s="29">
        <v>28110</v>
      </c>
      <c r="I19" s="29"/>
      <c r="J19" s="29"/>
    </row>
    <row r="20" spans="1:10" ht="19.5">
      <c r="A20" s="8">
        <v>14</v>
      </c>
      <c r="B20" s="1" t="s">
        <v>23</v>
      </c>
      <c r="C20" s="29"/>
      <c r="D20" s="29"/>
      <c r="E20" s="29"/>
      <c r="F20" s="29">
        <v>0</v>
      </c>
      <c r="G20" s="29"/>
      <c r="H20" s="29">
        <v>123568</v>
      </c>
      <c r="I20" s="29">
        <v>0</v>
      </c>
      <c r="J20" s="29">
        <v>0</v>
      </c>
    </row>
    <row r="21" spans="1:10" ht="19.5">
      <c r="A21" s="8">
        <v>15</v>
      </c>
      <c r="B21" s="1" t="s">
        <v>24</v>
      </c>
      <c r="C21" s="29"/>
      <c r="D21" s="29"/>
      <c r="E21" s="29"/>
      <c r="F21" s="29"/>
      <c r="G21" s="29"/>
      <c r="H21" s="29">
        <v>47290</v>
      </c>
      <c r="I21" s="29"/>
      <c r="J21" s="29"/>
    </row>
    <row r="22" spans="1:10" ht="19.5">
      <c r="A22" s="8">
        <v>16</v>
      </c>
      <c r="B22" s="1" t="s">
        <v>64</v>
      </c>
      <c r="C22" s="29"/>
      <c r="D22" s="29"/>
      <c r="E22" s="29"/>
      <c r="F22" s="29"/>
      <c r="G22" s="29"/>
      <c r="H22" s="29">
        <v>66585</v>
      </c>
      <c r="I22" s="29"/>
      <c r="J22" s="29"/>
    </row>
    <row r="23" spans="1:10" ht="19.5">
      <c r="A23" s="8">
        <v>17</v>
      </c>
      <c r="B23" s="1" t="s">
        <v>25</v>
      </c>
      <c r="C23" s="29"/>
      <c r="D23" s="29"/>
      <c r="E23" s="29"/>
      <c r="F23" s="29"/>
      <c r="G23" s="29"/>
      <c r="H23" s="29">
        <v>146035</v>
      </c>
      <c r="I23" s="29"/>
      <c r="J23" s="29"/>
    </row>
    <row r="24" spans="1:10" ht="19.5">
      <c r="A24" s="8">
        <v>18</v>
      </c>
      <c r="B24" s="1" t="s">
        <v>26</v>
      </c>
      <c r="C24" s="29"/>
      <c r="D24" s="29"/>
      <c r="E24" s="29"/>
      <c r="F24" s="29">
        <v>0</v>
      </c>
      <c r="G24" s="29"/>
      <c r="H24" s="29">
        <v>35017</v>
      </c>
      <c r="I24" s="29">
        <v>0</v>
      </c>
      <c r="J24" s="29">
        <v>0</v>
      </c>
    </row>
    <row r="25" spans="1:10" ht="19.5">
      <c r="A25" s="8">
        <v>19</v>
      </c>
      <c r="B25" s="1" t="s">
        <v>27</v>
      </c>
      <c r="C25" s="29"/>
      <c r="D25" s="29"/>
      <c r="E25" s="29"/>
      <c r="F25" s="29"/>
      <c r="G25" s="29"/>
      <c r="H25" s="29">
        <v>241776</v>
      </c>
      <c r="I25" s="29"/>
      <c r="J25" s="29"/>
    </row>
    <row r="26" spans="1:10" ht="19.5">
      <c r="A26" s="8">
        <v>20</v>
      </c>
      <c r="B26" s="1" t="s">
        <v>28</v>
      </c>
      <c r="C26" s="29"/>
      <c r="D26" s="29"/>
      <c r="E26" s="29"/>
      <c r="F26" s="29"/>
      <c r="G26" s="29"/>
      <c r="H26" s="29">
        <v>105562</v>
      </c>
      <c r="I26" s="29"/>
      <c r="J26" s="29"/>
    </row>
    <row r="27" spans="1:10" ht="19.5">
      <c r="A27" s="8">
        <v>21</v>
      </c>
      <c r="B27" s="1" t="s">
        <v>99</v>
      </c>
      <c r="C27" s="29"/>
      <c r="D27" s="29"/>
      <c r="E27" s="29"/>
      <c r="F27" s="29"/>
      <c r="G27" s="29"/>
      <c r="H27" s="29">
        <v>45942</v>
      </c>
      <c r="I27" s="29"/>
      <c r="J27" s="29"/>
    </row>
    <row r="28" spans="1:10" ht="19.5">
      <c r="A28" s="8">
        <v>22</v>
      </c>
      <c r="B28" s="1" t="s">
        <v>29</v>
      </c>
      <c r="C28" s="29"/>
      <c r="D28" s="29"/>
      <c r="E28" s="29"/>
      <c r="F28" s="29"/>
      <c r="G28" s="29"/>
      <c r="H28" s="29">
        <v>48340</v>
      </c>
      <c r="I28" s="29"/>
      <c r="J28" s="29"/>
    </row>
    <row r="29" spans="1:10" ht="19.5">
      <c r="A29" s="8">
        <v>23</v>
      </c>
      <c r="B29" s="1" t="s">
        <v>33</v>
      </c>
      <c r="C29" s="29"/>
      <c r="D29" s="29"/>
      <c r="E29" s="29"/>
      <c r="F29" s="29">
        <v>0</v>
      </c>
      <c r="G29" s="29"/>
      <c r="H29" s="29">
        <v>65724</v>
      </c>
      <c r="I29" s="29">
        <v>0</v>
      </c>
      <c r="J29" s="29">
        <v>0</v>
      </c>
    </row>
    <row r="30" spans="1:10" ht="19.5">
      <c r="A30" s="8">
        <v>24</v>
      </c>
      <c r="B30" s="1" t="s">
        <v>30</v>
      </c>
      <c r="C30" s="29"/>
      <c r="D30" s="29"/>
      <c r="E30" s="29"/>
      <c r="F30" s="29"/>
      <c r="G30" s="29"/>
      <c r="H30" s="29">
        <v>114833</v>
      </c>
      <c r="I30" s="29"/>
      <c r="J30" s="29"/>
    </row>
    <row r="31" spans="1:10" ht="19.5">
      <c r="A31" s="8">
        <v>25</v>
      </c>
      <c r="B31" s="1" t="s">
        <v>32</v>
      </c>
      <c r="C31" s="29"/>
      <c r="D31" s="29"/>
      <c r="E31" s="29"/>
      <c r="F31" s="29"/>
      <c r="G31" s="29"/>
      <c r="H31" s="29">
        <v>29194</v>
      </c>
      <c r="I31" s="29"/>
      <c r="J31" s="29"/>
    </row>
    <row r="32" spans="1:10" ht="19.5">
      <c r="A32" s="8">
        <v>26</v>
      </c>
      <c r="B32" s="1" t="s">
        <v>31</v>
      </c>
      <c r="C32" s="29"/>
      <c r="D32" s="29"/>
      <c r="E32" s="29"/>
      <c r="F32" s="29">
        <v>0</v>
      </c>
      <c r="G32" s="29"/>
      <c r="H32" s="29">
        <v>42617</v>
      </c>
      <c r="I32" s="29">
        <v>0</v>
      </c>
      <c r="J32" s="29">
        <v>0</v>
      </c>
    </row>
    <row r="33" spans="1:10" ht="20.25" thickBot="1">
      <c r="A33" s="10">
        <v>27</v>
      </c>
      <c r="B33" s="34" t="s">
        <v>90</v>
      </c>
      <c r="C33" s="36"/>
      <c r="D33" s="36"/>
      <c r="E33" s="36"/>
      <c r="F33" s="36"/>
      <c r="G33" s="29"/>
      <c r="H33" s="29">
        <v>17705</v>
      </c>
      <c r="I33" s="29"/>
      <c r="J33" s="29"/>
    </row>
    <row r="34" spans="1:10" ht="23.25" thickBot="1">
      <c r="A34" s="209" t="s">
        <v>34</v>
      </c>
      <c r="B34" s="209"/>
      <c r="C34" s="41"/>
      <c r="D34" s="99"/>
      <c r="E34" s="41"/>
      <c r="F34" s="41">
        <f>SUM(F7:F33)</f>
        <v>0</v>
      </c>
      <c r="G34" s="41">
        <f>SUM(G7:G33)</f>
        <v>0</v>
      </c>
      <c r="H34" s="41">
        <v>2968745</v>
      </c>
      <c r="I34" s="41">
        <f>SUM(I7:I33)</f>
        <v>0</v>
      </c>
      <c r="J34" s="41">
        <f>SUM(J7:J33)</f>
        <v>0</v>
      </c>
    </row>
  </sheetData>
  <sheetProtection/>
  <mergeCells count="12">
    <mergeCell ref="G4:J4"/>
    <mergeCell ref="C5:D5"/>
    <mergeCell ref="E5:F5"/>
    <mergeCell ref="G5:H5"/>
    <mergeCell ref="I5:J5"/>
    <mergeCell ref="A34:B34"/>
    <mergeCell ref="A1:J1"/>
    <mergeCell ref="A2:J2"/>
    <mergeCell ref="A3:A6"/>
    <mergeCell ref="B3:B6"/>
    <mergeCell ref="C3:J3"/>
    <mergeCell ref="C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13">
      <selection activeCell="C34" sqref="C34:J34"/>
    </sheetView>
  </sheetViews>
  <sheetFormatPr defaultColWidth="9.140625" defaultRowHeight="12.75"/>
  <sheetData>
    <row r="1" spans="1:10" ht="28.5">
      <c r="A1" s="203" t="s">
        <v>139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8.5">
      <c r="A3" s="217" t="s">
        <v>0</v>
      </c>
      <c r="B3" s="217" t="s">
        <v>1</v>
      </c>
      <c r="C3" s="219" t="s">
        <v>140</v>
      </c>
      <c r="D3" s="219"/>
      <c r="E3" s="219"/>
      <c r="F3" s="219"/>
      <c r="G3" s="219"/>
      <c r="H3" s="219"/>
      <c r="I3" s="219"/>
      <c r="J3" s="219"/>
    </row>
    <row r="4" spans="1:10" ht="25.5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19.5">
      <c r="A7" s="10">
        <v>1</v>
      </c>
      <c r="B7" s="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19.5">
      <c r="A8" s="8">
        <v>2</v>
      </c>
      <c r="B8" s="3" t="s">
        <v>97</v>
      </c>
      <c r="C8" s="29"/>
      <c r="D8" s="29"/>
      <c r="E8" s="29"/>
      <c r="F8" s="29"/>
      <c r="G8" s="29"/>
      <c r="H8" s="29"/>
      <c r="I8" s="29"/>
      <c r="J8" s="29"/>
    </row>
    <row r="9" spans="1:10" ht="19.5">
      <c r="A9" s="8">
        <v>3</v>
      </c>
      <c r="B9" s="1" t="s">
        <v>16</v>
      </c>
      <c r="C9" s="29"/>
      <c r="D9" s="29"/>
      <c r="E9" s="29"/>
      <c r="F9" s="29"/>
      <c r="G9" s="29"/>
      <c r="H9" s="29"/>
      <c r="I9" s="29"/>
      <c r="J9" s="29"/>
    </row>
    <row r="10" spans="1:10" ht="19.5">
      <c r="A10" s="8">
        <v>4</v>
      </c>
      <c r="B10" s="1" t="s">
        <v>89</v>
      </c>
      <c r="C10" s="29"/>
      <c r="D10" s="29"/>
      <c r="E10" s="29"/>
      <c r="F10" s="29"/>
      <c r="G10" s="29"/>
      <c r="H10" s="29"/>
      <c r="I10" s="29"/>
      <c r="J10" s="29"/>
    </row>
    <row r="11" spans="1:10" ht="19.5">
      <c r="A11" s="8">
        <v>5</v>
      </c>
      <c r="B11" s="1" t="s">
        <v>17</v>
      </c>
      <c r="C11" s="29"/>
      <c r="D11" s="98"/>
      <c r="E11" s="29"/>
      <c r="F11" s="29"/>
      <c r="G11" s="29">
        <v>0</v>
      </c>
      <c r="H11" s="29">
        <v>0</v>
      </c>
      <c r="I11" s="29"/>
      <c r="J11" s="29"/>
    </row>
    <row r="12" spans="1:10" ht="19.5">
      <c r="A12" s="8">
        <v>6</v>
      </c>
      <c r="B12" s="1" t="s">
        <v>18</v>
      </c>
      <c r="C12" s="29"/>
      <c r="D12" s="29"/>
      <c r="E12" s="29"/>
      <c r="F12" s="29"/>
      <c r="G12" s="29"/>
      <c r="H12" s="29"/>
      <c r="I12" s="29"/>
      <c r="J12" s="29"/>
    </row>
    <row r="13" spans="1:10" ht="19.5">
      <c r="A13" s="8">
        <v>7</v>
      </c>
      <c r="B13" s="1" t="s">
        <v>19</v>
      </c>
      <c r="C13" s="29">
        <v>0</v>
      </c>
      <c r="D13" s="29">
        <v>0</v>
      </c>
      <c r="E13" s="29">
        <v>1</v>
      </c>
      <c r="F13" s="29">
        <v>15670</v>
      </c>
      <c r="G13" s="29">
        <v>0</v>
      </c>
      <c r="H13" s="29">
        <v>0</v>
      </c>
      <c r="I13" s="29">
        <v>0</v>
      </c>
      <c r="J13" s="29">
        <v>0</v>
      </c>
    </row>
    <row r="14" spans="1:10" ht="19.5">
      <c r="A14" s="8">
        <v>8</v>
      </c>
      <c r="B14" s="1" t="s">
        <v>20</v>
      </c>
      <c r="C14" s="29"/>
      <c r="D14" s="29"/>
      <c r="E14" s="29"/>
      <c r="F14" s="29"/>
      <c r="G14" s="29"/>
      <c r="H14" s="29"/>
      <c r="I14" s="29"/>
      <c r="J14" s="29"/>
    </row>
    <row r="15" spans="1:10" ht="19.5">
      <c r="A15" s="8">
        <v>9</v>
      </c>
      <c r="B15" s="1" t="s">
        <v>96</v>
      </c>
      <c r="C15" s="29"/>
      <c r="D15" s="29"/>
      <c r="E15" s="29"/>
      <c r="F15" s="29"/>
      <c r="G15" s="29"/>
      <c r="H15" s="29"/>
      <c r="I15" s="29"/>
      <c r="J15" s="29"/>
    </row>
    <row r="16" spans="1:10" ht="19.5">
      <c r="A16" s="8">
        <v>10</v>
      </c>
      <c r="B16" s="1" t="s">
        <v>63</v>
      </c>
      <c r="C16" s="29"/>
      <c r="D16" s="29"/>
      <c r="E16" s="29"/>
      <c r="F16" s="29"/>
      <c r="G16" s="29"/>
      <c r="H16" s="29"/>
      <c r="I16" s="29"/>
      <c r="J16" s="29"/>
    </row>
    <row r="17" spans="1:10" ht="19.5">
      <c r="A17" s="8">
        <v>11</v>
      </c>
      <c r="B17" s="1" t="s">
        <v>21</v>
      </c>
      <c r="C17" s="29"/>
      <c r="D17" s="29"/>
      <c r="E17" s="29"/>
      <c r="F17" s="29"/>
      <c r="G17" s="29"/>
      <c r="H17" s="29"/>
      <c r="I17" s="29"/>
      <c r="J17" s="29"/>
    </row>
    <row r="18" spans="1:10" ht="19.5">
      <c r="A18" s="8">
        <v>12</v>
      </c>
      <c r="B18" s="1" t="s">
        <v>98</v>
      </c>
      <c r="C18" s="29"/>
      <c r="D18" s="98"/>
      <c r="E18" s="29"/>
      <c r="F18" s="29"/>
      <c r="G18" s="29"/>
      <c r="H18" s="29"/>
      <c r="I18" s="29"/>
      <c r="J18" s="29"/>
    </row>
    <row r="19" spans="1:10" ht="19.5">
      <c r="A19" s="8">
        <v>13</v>
      </c>
      <c r="B19" s="1" t="s">
        <v>22</v>
      </c>
      <c r="C19" s="29"/>
      <c r="D19" s="29"/>
      <c r="E19" s="29"/>
      <c r="F19" s="29"/>
      <c r="G19" s="29"/>
      <c r="H19" s="29"/>
      <c r="I19" s="29"/>
      <c r="J19" s="29"/>
    </row>
    <row r="20" spans="1:10" ht="19.5">
      <c r="A20" s="8">
        <v>14</v>
      </c>
      <c r="B20" s="1" t="s">
        <v>23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ht="19.5">
      <c r="A21" s="8">
        <v>15</v>
      </c>
      <c r="B21" s="1" t="s">
        <v>24</v>
      </c>
      <c r="C21" s="29"/>
      <c r="D21" s="29"/>
      <c r="E21" s="29"/>
      <c r="F21" s="29"/>
      <c r="G21" s="29"/>
      <c r="H21" s="29"/>
      <c r="I21" s="29"/>
      <c r="J21" s="29"/>
    </row>
    <row r="22" spans="1:10" ht="19.5">
      <c r="A22" s="8">
        <v>16</v>
      </c>
      <c r="B22" s="1" t="s">
        <v>64</v>
      </c>
      <c r="C22" s="29"/>
      <c r="D22" s="29"/>
      <c r="E22" s="29"/>
      <c r="F22" s="29"/>
      <c r="G22" s="29"/>
      <c r="H22" s="29"/>
      <c r="I22" s="29"/>
      <c r="J22" s="29"/>
    </row>
    <row r="23" spans="1:10" ht="19.5">
      <c r="A23" s="8">
        <v>17</v>
      </c>
      <c r="B23" s="1" t="s">
        <v>25</v>
      </c>
      <c r="C23" s="29"/>
      <c r="D23" s="29"/>
      <c r="E23" s="29"/>
      <c r="F23" s="29"/>
      <c r="G23" s="29"/>
      <c r="H23" s="29"/>
      <c r="I23" s="29"/>
      <c r="J23" s="29"/>
    </row>
    <row r="24" spans="1:10" ht="19.5">
      <c r="A24" s="8">
        <v>18</v>
      </c>
      <c r="B24" s="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19.5">
      <c r="A25" s="8">
        <v>19</v>
      </c>
      <c r="B25" s="1" t="s">
        <v>27</v>
      </c>
      <c r="C25" s="29"/>
      <c r="D25" s="29"/>
      <c r="E25" s="29"/>
      <c r="F25" s="29"/>
      <c r="G25" s="29"/>
      <c r="H25" s="29"/>
      <c r="I25" s="29"/>
      <c r="J25" s="29"/>
    </row>
    <row r="26" spans="1:10" ht="19.5">
      <c r="A26" s="8">
        <v>20</v>
      </c>
      <c r="B26" s="1" t="s">
        <v>28</v>
      </c>
      <c r="C26" s="29"/>
      <c r="D26" s="29"/>
      <c r="E26" s="29"/>
      <c r="F26" s="29"/>
      <c r="G26" s="29"/>
      <c r="H26" s="29"/>
      <c r="I26" s="29"/>
      <c r="J26" s="29"/>
    </row>
    <row r="27" spans="1:10" ht="19.5">
      <c r="A27" s="8">
        <v>21</v>
      </c>
      <c r="B27" s="1" t="s">
        <v>99</v>
      </c>
      <c r="C27" s="29"/>
      <c r="D27" s="29"/>
      <c r="E27" s="29"/>
      <c r="F27" s="29"/>
      <c r="G27" s="29"/>
      <c r="H27" s="29"/>
      <c r="I27" s="29"/>
      <c r="J27" s="29"/>
    </row>
    <row r="28" spans="1:10" ht="19.5">
      <c r="A28" s="8">
        <v>22</v>
      </c>
      <c r="B28" s="1" t="s">
        <v>29</v>
      </c>
      <c r="C28" s="29"/>
      <c r="D28" s="29"/>
      <c r="E28" s="29"/>
      <c r="F28" s="29"/>
      <c r="G28" s="29"/>
      <c r="H28" s="29"/>
      <c r="I28" s="29"/>
      <c r="J28" s="29"/>
    </row>
    <row r="29" spans="1:10" ht="19.5">
      <c r="A29" s="8">
        <v>23</v>
      </c>
      <c r="B29" s="1" t="s">
        <v>33</v>
      </c>
      <c r="C29" s="29"/>
      <c r="D29" s="29"/>
      <c r="E29" s="29"/>
      <c r="F29" s="29"/>
      <c r="G29" s="29"/>
      <c r="H29" s="29"/>
      <c r="I29" s="29"/>
      <c r="J29" s="29"/>
    </row>
    <row r="30" spans="1:10" ht="19.5">
      <c r="A30" s="8">
        <v>24</v>
      </c>
      <c r="B30" s="1" t="s">
        <v>30</v>
      </c>
      <c r="C30" s="29"/>
      <c r="D30" s="29"/>
      <c r="E30" s="29"/>
      <c r="F30" s="29"/>
      <c r="G30" s="29"/>
      <c r="H30" s="29"/>
      <c r="I30" s="29"/>
      <c r="J30" s="29"/>
    </row>
    <row r="31" spans="1:10" ht="19.5">
      <c r="A31" s="8">
        <v>25</v>
      </c>
      <c r="B31" s="1" t="s">
        <v>32</v>
      </c>
      <c r="C31" s="29"/>
      <c r="D31" s="29"/>
      <c r="E31" s="29"/>
      <c r="F31" s="29"/>
      <c r="G31" s="29"/>
      <c r="H31" s="29"/>
      <c r="I31" s="29"/>
      <c r="J31" s="29"/>
    </row>
    <row r="32" spans="1:10" ht="19.5">
      <c r="A32" s="8">
        <v>26</v>
      </c>
      <c r="B32" s="1" t="s">
        <v>31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</row>
    <row r="33" spans="1:10" ht="20.25" thickBot="1">
      <c r="A33" s="10">
        <v>27</v>
      </c>
      <c r="B33" s="34" t="s">
        <v>90</v>
      </c>
      <c r="C33" s="36"/>
      <c r="D33" s="36"/>
      <c r="E33" s="36"/>
      <c r="F33" s="36"/>
      <c r="G33" s="29"/>
      <c r="H33" s="29"/>
      <c r="I33" s="29"/>
      <c r="J33" s="29"/>
    </row>
    <row r="34" spans="1:10" ht="23.25" thickBot="1">
      <c r="A34" s="209" t="s">
        <v>34</v>
      </c>
      <c r="B34" s="209"/>
      <c r="C34" s="41">
        <f>SUM(C7:C33)</f>
        <v>0</v>
      </c>
      <c r="D34" s="99">
        <f aca="true" t="shared" si="0" ref="D34:J34">SUM(D7:D33)</f>
        <v>0</v>
      </c>
      <c r="E34" s="41">
        <f t="shared" si="0"/>
        <v>1</v>
      </c>
      <c r="F34" s="41">
        <f t="shared" si="0"/>
        <v>15670</v>
      </c>
      <c r="G34" s="41">
        <f t="shared" si="0"/>
        <v>0</v>
      </c>
      <c r="H34" s="41">
        <f t="shared" si="0"/>
        <v>0</v>
      </c>
      <c r="I34" s="41">
        <f t="shared" si="0"/>
        <v>0</v>
      </c>
      <c r="J34" s="41">
        <f t="shared" si="0"/>
        <v>0</v>
      </c>
    </row>
  </sheetData>
  <sheetProtection/>
  <mergeCells count="12">
    <mergeCell ref="G4:J4"/>
    <mergeCell ref="C5:D5"/>
    <mergeCell ref="E5:F5"/>
    <mergeCell ref="G5:H5"/>
    <mergeCell ref="I5:J5"/>
    <mergeCell ref="A34:B34"/>
    <mergeCell ref="A1:J1"/>
    <mergeCell ref="A2:J2"/>
    <mergeCell ref="A3:A6"/>
    <mergeCell ref="B3:B6"/>
    <mergeCell ref="C3:J3"/>
    <mergeCell ref="C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7"/>
  <sheetViews>
    <sheetView rightToLeft="1" zoomScalePageLayoutView="0" workbookViewId="0" topLeftCell="A19">
      <selection activeCell="C34" sqref="C34:J34"/>
    </sheetView>
  </sheetViews>
  <sheetFormatPr defaultColWidth="9.140625" defaultRowHeight="12.75"/>
  <cols>
    <col min="2" max="2" width="10.57421875" style="0" customWidth="1"/>
  </cols>
  <sheetData>
    <row r="1" spans="1:9" ht="29.25" thickBot="1">
      <c r="A1" s="210" t="s">
        <v>141</v>
      </c>
      <c r="B1" s="210"/>
      <c r="C1" s="210"/>
      <c r="D1" s="210"/>
      <c r="E1" s="210"/>
      <c r="F1" s="210"/>
      <c r="G1" s="210"/>
      <c r="H1" s="210"/>
      <c r="I1" s="210"/>
    </row>
    <row r="2" spans="1:9" ht="45.75" thickBot="1">
      <c r="A2" s="12" t="s">
        <v>0</v>
      </c>
      <c r="B2" s="12" t="s">
        <v>36</v>
      </c>
      <c r="C2" s="12" t="s">
        <v>70</v>
      </c>
      <c r="D2" s="12" t="s">
        <v>75</v>
      </c>
      <c r="E2" s="43" t="s">
        <v>100</v>
      </c>
      <c r="F2" s="43" t="s">
        <v>101</v>
      </c>
      <c r="G2" s="12" t="s">
        <v>76</v>
      </c>
      <c r="H2" s="12" t="s">
        <v>77</v>
      </c>
      <c r="I2" s="43" t="s">
        <v>102</v>
      </c>
    </row>
    <row r="3" spans="1:9" ht="21">
      <c r="A3" s="10">
        <v>1</v>
      </c>
      <c r="B3" s="3" t="s">
        <v>15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</row>
    <row r="4" spans="1:9" ht="21">
      <c r="A4" s="8">
        <v>2</v>
      </c>
      <c r="B4" s="3" t="s">
        <v>97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</row>
    <row r="5" spans="1:9" ht="21">
      <c r="A5" s="8">
        <v>3</v>
      </c>
      <c r="B5" s="1" t="s">
        <v>16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</row>
    <row r="6" spans="1:9" ht="21">
      <c r="A6" s="8">
        <v>4</v>
      </c>
      <c r="B6" s="1" t="s">
        <v>89</v>
      </c>
      <c r="C6" s="13">
        <v>0</v>
      </c>
      <c r="D6" s="13">
        <v>0</v>
      </c>
      <c r="E6" s="13">
        <v>0</v>
      </c>
      <c r="F6" s="13"/>
      <c r="G6" s="13"/>
      <c r="H6" s="13"/>
      <c r="I6" s="13"/>
    </row>
    <row r="7" spans="1:9" ht="21">
      <c r="A7" s="8">
        <v>5</v>
      </c>
      <c r="B7" s="1" t="s">
        <v>17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9" ht="21">
      <c r="A8" s="8">
        <v>6</v>
      </c>
      <c r="B8" s="1" t="s">
        <v>18</v>
      </c>
      <c r="C8" s="13">
        <v>0</v>
      </c>
      <c r="D8" s="13">
        <v>0</v>
      </c>
      <c r="E8" s="13">
        <v>0</v>
      </c>
      <c r="F8" s="14"/>
      <c r="G8" s="14"/>
      <c r="H8" s="13"/>
      <c r="I8" s="14"/>
    </row>
    <row r="9" spans="1:9" ht="21">
      <c r="A9" s="8">
        <v>7</v>
      </c>
      <c r="B9" s="1" t="s">
        <v>19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21">
      <c r="A10" s="8">
        <v>8</v>
      </c>
      <c r="B10" s="1" t="s">
        <v>20</v>
      </c>
      <c r="C10" s="13">
        <v>0</v>
      </c>
      <c r="D10" s="13">
        <v>0</v>
      </c>
      <c r="E10" s="13">
        <v>0</v>
      </c>
      <c r="F10" s="14"/>
      <c r="G10" s="14"/>
      <c r="H10" s="13"/>
      <c r="I10" s="13"/>
    </row>
    <row r="11" spans="1:9" ht="21">
      <c r="A11" s="8">
        <v>9</v>
      </c>
      <c r="B11" s="1" t="s">
        <v>96</v>
      </c>
      <c r="C11" s="13">
        <v>0</v>
      </c>
      <c r="D11" s="13">
        <v>0</v>
      </c>
      <c r="E11" s="13">
        <v>0</v>
      </c>
      <c r="F11" s="13"/>
      <c r="G11" s="13"/>
      <c r="H11" s="13"/>
      <c r="I11" s="13"/>
    </row>
    <row r="12" spans="1:9" ht="21">
      <c r="A12" s="8">
        <v>10</v>
      </c>
      <c r="B12" s="1" t="s">
        <v>63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21">
      <c r="A13" s="8">
        <v>11</v>
      </c>
      <c r="B13" s="1" t="s">
        <v>21</v>
      </c>
      <c r="C13" s="13">
        <v>0</v>
      </c>
      <c r="D13" s="13">
        <v>0</v>
      </c>
      <c r="E13" s="13">
        <v>0</v>
      </c>
      <c r="F13" s="14"/>
      <c r="G13" s="14"/>
      <c r="H13" s="13"/>
      <c r="I13" s="14"/>
    </row>
    <row r="14" spans="1:9" ht="21">
      <c r="A14" s="8">
        <v>12</v>
      </c>
      <c r="B14" s="1" t="s">
        <v>98</v>
      </c>
      <c r="C14" s="13">
        <v>2</v>
      </c>
      <c r="D14" s="13">
        <v>0</v>
      </c>
      <c r="E14" s="13">
        <v>200</v>
      </c>
      <c r="F14" s="13">
        <v>200</v>
      </c>
      <c r="G14" s="13"/>
      <c r="H14" s="13"/>
      <c r="I14" s="13"/>
    </row>
    <row r="15" spans="1:9" ht="21">
      <c r="A15" s="8">
        <v>13</v>
      </c>
      <c r="B15" s="1" t="s">
        <v>22</v>
      </c>
      <c r="C15" s="13">
        <v>0</v>
      </c>
      <c r="D15" s="13">
        <v>0</v>
      </c>
      <c r="E15" s="13">
        <v>0</v>
      </c>
      <c r="F15" s="13"/>
      <c r="G15" s="13"/>
      <c r="H15" s="13"/>
      <c r="I15" s="13"/>
    </row>
    <row r="16" spans="1:9" ht="21">
      <c r="A16" s="8">
        <v>14</v>
      </c>
      <c r="B16" s="1" t="s">
        <v>23</v>
      </c>
      <c r="C16" s="13">
        <v>3</v>
      </c>
      <c r="D16" s="13">
        <v>0</v>
      </c>
      <c r="E16" s="13">
        <v>250</v>
      </c>
      <c r="F16" s="13">
        <v>180</v>
      </c>
      <c r="G16" s="13">
        <v>0</v>
      </c>
      <c r="H16" s="13">
        <v>0</v>
      </c>
      <c r="I16" s="13">
        <v>0</v>
      </c>
    </row>
    <row r="17" spans="1:9" ht="21">
      <c r="A17" s="8">
        <v>15</v>
      </c>
      <c r="B17" s="1" t="s">
        <v>24</v>
      </c>
      <c r="C17" s="13">
        <v>0</v>
      </c>
      <c r="D17" s="13"/>
      <c r="E17" s="13">
        <v>0</v>
      </c>
      <c r="F17" s="13"/>
      <c r="G17" s="14"/>
      <c r="H17" s="13"/>
      <c r="I17" s="13"/>
    </row>
    <row r="18" spans="1:9" ht="21">
      <c r="A18" s="8">
        <v>16</v>
      </c>
      <c r="B18" s="1" t="s">
        <v>64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ht="21">
      <c r="A19" s="8">
        <v>17</v>
      </c>
      <c r="B19" s="1" t="s">
        <v>25</v>
      </c>
      <c r="C19" s="13">
        <v>1</v>
      </c>
      <c r="D19" s="13">
        <v>0</v>
      </c>
      <c r="E19" s="13">
        <v>50</v>
      </c>
      <c r="F19" s="13">
        <v>50</v>
      </c>
      <c r="G19" s="13">
        <v>0</v>
      </c>
      <c r="H19" s="13">
        <v>0</v>
      </c>
      <c r="I19" s="13">
        <v>0</v>
      </c>
    </row>
    <row r="20" spans="1:9" ht="21">
      <c r="A20" s="8">
        <v>18</v>
      </c>
      <c r="B20" s="1" t="s">
        <v>26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3">
        <v>0</v>
      </c>
    </row>
    <row r="21" spans="1:9" ht="21">
      <c r="A21" s="8">
        <v>19</v>
      </c>
      <c r="B21" s="1" t="s">
        <v>27</v>
      </c>
      <c r="C21" s="13">
        <v>0</v>
      </c>
      <c r="D21" s="13">
        <v>0</v>
      </c>
      <c r="E21" s="13">
        <v>0</v>
      </c>
      <c r="F21" s="13"/>
      <c r="G21" s="14"/>
      <c r="H21" s="13"/>
      <c r="I21" s="13"/>
    </row>
    <row r="22" spans="1:9" ht="21">
      <c r="A22" s="8">
        <v>20</v>
      </c>
      <c r="B22" s="1" t="s">
        <v>28</v>
      </c>
      <c r="C22" s="13">
        <v>1</v>
      </c>
      <c r="D22" s="13">
        <v>0</v>
      </c>
      <c r="E22" s="13">
        <v>2000</v>
      </c>
      <c r="F22" s="14">
        <v>1000</v>
      </c>
      <c r="G22" s="14"/>
      <c r="H22" s="14"/>
      <c r="I22" s="13"/>
    </row>
    <row r="23" spans="1:9" ht="21">
      <c r="A23" s="8">
        <v>21</v>
      </c>
      <c r="B23" s="1" t="s">
        <v>99</v>
      </c>
      <c r="C23" s="13">
        <v>0</v>
      </c>
      <c r="D23" s="13">
        <v>0</v>
      </c>
      <c r="E23" s="13">
        <v>0</v>
      </c>
      <c r="F23" s="14"/>
      <c r="G23" s="14"/>
      <c r="H23" s="13"/>
      <c r="I23" s="13"/>
    </row>
    <row r="24" spans="1:9" ht="21">
      <c r="A24" s="8">
        <v>22</v>
      </c>
      <c r="B24" s="1" t="s">
        <v>29</v>
      </c>
      <c r="C24" s="13">
        <v>0</v>
      </c>
      <c r="D24" s="13">
        <v>0</v>
      </c>
      <c r="E24" s="13">
        <v>0</v>
      </c>
      <c r="F24" s="14"/>
      <c r="G24" s="14"/>
      <c r="H24" s="13"/>
      <c r="I24" s="13"/>
    </row>
    <row r="25" spans="1:9" ht="21">
      <c r="A25" s="8">
        <v>23</v>
      </c>
      <c r="B25" s="1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21">
      <c r="A26" s="8">
        <v>24</v>
      </c>
      <c r="B26" s="1" t="s">
        <v>30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ht="21">
      <c r="A27" s="8">
        <v>25</v>
      </c>
      <c r="B27" s="1" t="s">
        <v>32</v>
      </c>
      <c r="C27" s="13">
        <v>0</v>
      </c>
      <c r="D27" s="13">
        <v>0</v>
      </c>
      <c r="E27" s="13">
        <v>0</v>
      </c>
      <c r="F27" s="14"/>
      <c r="G27" s="14"/>
      <c r="H27" s="13">
        <v>0</v>
      </c>
      <c r="I27" s="13">
        <v>0</v>
      </c>
    </row>
    <row r="28" spans="1:9" ht="21">
      <c r="A28" s="8">
        <v>26</v>
      </c>
      <c r="B28" s="1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1:9" ht="21.75" thickBot="1">
      <c r="A29" s="10">
        <v>27</v>
      </c>
      <c r="B29" s="34" t="s">
        <v>90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26.25" thickBot="1">
      <c r="A30" s="166" t="s">
        <v>34</v>
      </c>
      <c r="B30" s="166"/>
      <c r="C30" s="15">
        <f>SUM(C3:C29)</f>
        <v>7</v>
      </c>
      <c r="D30" s="15">
        <f aca="true" t="shared" si="0" ref="D30:I30">SUM(D3:D29)</f>
        <v>0</v>
      </c>
      <c r="E30" s="15">
        <f t="shared" si="0"/>
        <v>2500</v>
      </c>
      <c r="F30" s="15">
        <f t="shared" si="0"/>
        <v>1430</v>
      </c>
      <c r="G30" s="15">
        <f t="shared" si="0"/>
        <v>0</v>
      </c>
      <c r="H30" s="15">
        <f t="shared" si="0"/>
        <v>0</v>
      </c>
      <c r="I30" s="15">
        <f t="shared" si="0"/>
        <v>0</v>
      </c>
    </row>
    <row r="34" spans="3:6" ht="12.75">
      <c r="C34" s="16" t="s">
        <v>142</v>
      </c>
      <c r="D34" s="16" t="s">
        <v>143</v>
      </c>
      <c r="E34">
        <v>0</v>
      </c>
      <c r="F34" s="75">
        <v>0</v>
      </c>
    </row>
    <row r="35" spans="3:6" ht="12.75">
      <c r="C35" s="16" t="s">
        <v>142</v>
      </c>
      <c r="D35" s="16" t="s">
        <v>144</v>
      </c>
      <c r="E35">
        <v>1</v>
      </c>
      <c r="F35" s="75">
        <v>100</v>
      </c>
    </row>
    <row r="36" spans="3:6" ht="12.75">
      <c r="C36" s="16" t="s">
        <v>142</v>
      </c>
      <c r="D36" s="16" t="s">
        <v>145</v>
      </c>
      <c r="E36">
        <v>3</v>
      </c>
      <c r="F36" s="75">
        <v>450</v>
      </c>
    </row>
    <row r="37" spans="3:6" ht="12.75">
      <c r="C37" s="16" t="s">
        <v>142</v>
      </c>
      <c r="D37" s="16" t="s">
        <v>146</v>
      </c>
      <c r="E37">
        <v>3</v>
      </c>
      <c r="F37">
        <v>830</v>
      </c>
    </row>
  </sheetData>
  <sheetProtection/>
  <mergeCells count="2">
    <mergeCell ref="A1:I1"/>
    <mergeCell ref="A30:B3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"/>
  <sheetViews>
    <sheetView rightToLeft="1" zoomScalePageLayoutView="0" workbookViewId="0" topLeftCell="A1">
      <selection activeCell="C34" sqref="C34:J34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13.140625" style="0" customWidth="1"/>
    <col min="4" max="4" width="10.8515625" style="0" customWidth="1"/>
    <col min="5" max="5" width="31.7109375" style="0" customWidth="1"/>
    <col min="6" max="6" width="16.7109375" style="0" customWidth="1"/>
    <col min="7" max="7" width="14.8515625" style="0" customWidth="1"/>
    <col min="8" max="8" width="11.7109375" style="0" customWidth="1"/>
    <col min="9" max="9" width="10.7109375" style="0" customWidth="1"/>
    <col min="10" max="10" width="11.421875" style="0" customWidth="1"/>
    <col min="11" max="11" width="14.140625" style="0" customWidth="1"/>
    <col min="12" max="12" width="32.57421875" style="0" customWidth="1"/>
  </cols>
  <sheetData>
    <row r="1" spans="1:12" ht="12.75">
      <c r="A1" s="224" t="s">
        <v>147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">
      <c r="A3" s="100" t="s">
        <v>0</v>
      </c>
      <c r="B3" s="100" t="s">
        <v>1</v>
      </c>
      <c r="C3" s="100" t="s">
        <v>148</v>
      </c>
      <c r="D3" s="100" t="s">
        <v>149</v>
      </c>
      <c r="E3" s="100" t="s">
        <v>150</v>
      </c>
      <c r="F3" s="100" t="s">
        <v>151</v>
      </c>
      <c r="G3" s="100" t="s">
        <v>152</v>
      </c>
      <c r="H3" s="100" t="s">
        <v>153</v>
      </c>
      <c r="I3" s="100" t="s">
        <v>154</v>
      </c>
      <c r="J3" s="100" t="s">
        <v>155</v>
      </c>
      <c r="K3" s="100" t="s">
        <v>156</v>
      </c>
      <c r="L3" s="100" t="s">
        <v>157</v>
      </c>
    </row>
    <row r="4" spans="1:12" ht="21">
      <c r="A4" s="13">
        <v>1</v>
      </c>
      <c r="B4" s="13" t="s">
        <v>18</v>
      </c>
      <c r="C4" s="13" t="s">
        <v>158</v>
      </c>
      <c r="D4" s="13"/>
      <c r="E4" s="101"/>
      <c r="F4" s="13" t="s">
        <v>159</v>
      </c>
      <c r="G4" s="13"/>
      <c r="H4" s="101"/>
      <c r="I4" s="101"/>
      <c r="J4" s="13" t="s">
        <v>70</v>
      </c>
      <c r="K4" s="13">
        <v>9161186088</v>
      </c>
      <c r="L4" s="13" t="s">
        <v>160</v>
      </c>
    </row>
    <row r="5" spans="1:12" ht="21">
      <c r="A5" s="13">
        <v>2</v>
      </c>
      <c r="B5" s="13" t="s">
        <v>18</v>
      </c>
      <c r="C5" s="13" t="s">
        <v>161</v>
      </c>
      <c r="D5" s="13"/>
      <c r="E5" s="101"/>
      <c r="F5" s="13" t="s">
        <v>162</v>
      </c>
      <c r="G5" s="13"/>
      <c r="H5" s="101"/>
      <c r="I5" s="101"/>
      <c r="J5" s="13" t="s">
        <v>70</v>
      </c>
      <c r="K5" s="13">
        <v>9161159099</v>
      </c>
      <c r="L5" s="13" t="s">
        <v>163</v>
      </c>
    </row>
    <row r="6" spans="1:12" ht="21">
      <c r="A6" s="13">
        <v>3</v>
      </c>
      <c r="B6" s="13" t="s">
        <v>18</v>
      </c>
      <c r="C6" s="13" t="s">
        <v>164</v>
      </c>
      <c r="D6" s="13"/>
      <c r="E6" s="101"/>
      <c r="F6" s="13" t="s">
        <v>165</v>
      </c>
      <c r="G6" s="13"/>
      <c r="H6" s="101"/>
      <c r="I6" s="101"/>
      <c r="J6" s="13" t="s">
        <v>70</v>
      </c>
      <c r="K6" s="13">
        <v>9123600916</v>
      </c>
      <c r="L6" s="13" t="s">
        <v>166</v>
      </c>
    </row>
    <row r="7" spans="1:12" ht="21">
      <c r="A7" s="13">
        <v>4</v>
      </c>
      <c r="B7" s="13" t="s">
        <v>18</v>
      </c>
      <c r="C7" s="13" t="s">
        <v>167</v>
      </c>
      <c r="D7" s="13"/>
      <c r="E7" s="101"/>
      <c r="F7" s="13" t="s">
        <v>168</v>
      </c>
      <c r="G7" s="13"/>
      <c r="H7" s="101"/>
      <c r="I7" s="101"/>
      <c r="J7" s="13" t="s">
        <v>70</v>
      </c>
      <c r="K7" s="13">
        <v>9163017258</v>
      </c>
      <c r="L7" s="13" t="s">
        <v>169</v>
      </c>
    </row>
    <row r="8" spans="1:12" ht="21">
      <c r="A8" s="13">
        <v>5</v>
      </c>
      <c r="B8" s="13" t="s">
        <v>18</v>
      </c>
      <c r="C8" s="13" t="s">
        <v>170</v>
      </c>
      <c r="D8" s="13"/>
      <c r="E8" s="101"/>
      <c r="F8" s="13" t="s">
        <v>171</v>
      </c>
      <c r="G8" s="13"/>
      <c r="H8" s="101"/>
      <c r="I8" s="101"/>
      <c r="J8" s="13" t="s">
        <v>70</v>
      </c>
      <c r="K8" s="13">
        <v>9161187238</v>
      </c>
      <c r="L8" s="13" t="s">
        <v>172</v>
      </c>
    </row>
    <row r="9" spans="1:12" ht="21">
      <c r="A9" s="101"/>
      <c r="B9" s="13" t="s">
        <v>18</v>
      </c>
      <c r="C9" s="13"/>
      <c r="D9" s="13"/>
      <c r="E9" s="101"/>
      <c r="F9" s="13" t="s">
        <v>173</v>
      </c>
      <c r="G9" s="13"/>
      <c r="H9" s="101"/>
      <c r="I9" s="101"/>
      <c r="J9" s="101"/>
      <c r="K9" s="101"/>
      <c r="L9" s="101"/>
    </row>
    <row r="10" spans="1:12" ht="12.75">
      <c r="A10" s="102"/>
      <c r="B10" s="103"/>
      <c r="C10" s="225"/>
      <c r="D10" s="226"/>
      <c r="E10" s="102"/>
      <c r="F10" s="102"/>
      <c r="G10" s="102"/>
      <c r="H10" s="102"/>
      <c r="I10" s="102"/>
      <c r="J10" s="102"/>
      <c r="K10" s="102"/>
      <c r="L10" s="102"/>
    </row>
  </sheetData>
  <sheetProtection/>
  <mergeCells count="2">
    <mergeCell ref="A1:L2"/>
    <mergeCell ref="C10:D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7"/>
  <sheetViews>
    <sheetView rightToLeft="1" zoomScale="140" zoomScaleNormal="140" zoomScalePageLayoutView="0" workbookViewId="0" topLeftCell="A13">
      <selection activeCell="C34" sqref="C34:J34"/>
    </sheetView>
  </sheetViews>
  <sheetFormatPr defaultColWidth="9.140625" defaultRowHeight="12.75"/>
  <cols>
    <col min="5" max="5" width="16.140625" style="0" customWidth="1"/>
    <col min="6" max="6" width="19.140625" style="0" customWidth="1"/>
  </cols>
  <sheetData>
    <row r="1" ht="13.5" thickBot="1">
      <c r="F1" s="16" t="s">
        <v>174</v>
      </c>
    </row>
    <row r="2" spans="1:14" ht="15.75" customHeight="1">
      <c r="A2" s="204" t="s">
        <v>0</v>
      </c>
      <c r="B2" s="204" t="s">
        <v>175</v>
      </c>
      <c r="C2" s="204" t="s">
        <v>69</v>
      </c>
      <c r="D2" s="204"/>
      <c r="E2" s="204"/>
      <c r="F2" s="204"/>
      <c r="G2" s="204" t="s">
        <v>73</v>
      </c>
      <c r="H2" s="204"/>
      <c r="I2" s="204"/>
      <c r="J2" s="204"/>
      <c r="K2" s="204" t="s">
        <v>74</v>
      </c>
      <c r="L2" s="204"/>
      <c r="M2" s="204"/>
      <c r="N2" s="204"/>
    </row>
    <row r="3" spans="1:14" ht="15.75">
      <c r="A3" s="202"/>
      <c r="B3" s="202"/>
      <c r="C3" s="202" t="s">
        <v>70</v>
      </c>
      <c r="D3" s="202"/>
      <c r="E3" s="202" t="s">
        <v>71</v>
      </c>
      <c r="F3" s="202"/>
      <c r="G3" s="202" t="s">
        <v>70</v>
      </c>
      <c r="H3" s="202"/>
      <c r="I3" s="202" t="s">
        <v>71</v>
      </c>
      <c r="J3" s="202"/>
      <c r="K3" s="202" t="s">
        <v>70</v>
      </c>
      <c r="L3" s="202"/>
      <c r="M3" s="202" t="s">
        <v>71</v>
      </c>
      <c r="N3" s="202"/>
    </row>
    <row r="4" spans="1:14" ht="16.5" thickBot="1">
      <c r="A4" s="227"/>
      <c r="B4" s="205"/>
      <c r="C4" s="11" t="s">
        <v>54</v>
      </c>
      <c r="D4" s="11" t="s">
        <v>72</v>
      </c>
      <c r="E4" s="11" t="s">
        <v>54</v>
      </c>
      <c r="F4" s="11" t="s">
        <v>72</v>
      </c>
      <c r="G4" s="11" t="s">
        <v>54</v>
      </c>
      <c r="H4" s="11" t="s">
        <v>72</v>
      </c>
      <c r="I4" s="11" t="s">
        <v>54</v>
      </c>
      <c r="J4" s="11" t="s">
        <v>72</v>
      </c>
      <c r="K4" s="11" t="s">
        <v>54</v>
      </c>
      <c r="L4" s="11" t="s">
        <v>72</v>
      </c>
      <c r="M4" s="11" t="s">
        <v>54</v>
      </c>
      <c r="N4" s="11" t="s">
        <v>72</v>
      </c>
    </row>
    <row r="5" spans="1:14" ht="32.25" thickBot="1">
      <c r="A5" s="104">
        <v>1</v>
      </c>
      <c r="B5" s="105" t="s">
        <v>176</v>
      </c>
      <c r="C5" s="105">
        <v>797</v>
      </c>
      <c r="D5" s="105">
        <v>58320</v>
      </c>
      <c r="E5" s="105">
        <v>224</v>
      </c>
      <c r="F5" s="105">
        <v>31130</v>
      </c>
      <c r="G5" s="105">
        <v>2727</v>
      </c>
      <c r="H5" s="105">
        <v>43575</v>
      </c>
      <c r="I5" s="105">
        <v>728</v>
      </c>
      <c r="J5" s="105">
        <v>22390</v>
      </c>
      <c r="K5" s="105">
        <v>3524</v>
      </c>
      <c r="L5" s="105">
        <v>101895</v>
      </c>
      <c r="M5" s="105">
        <v>952</v>
      </c>
      <c r="N5" s="105">
        <v>53520</v>
      </c>
    </row>
    <row r="6" spans="1:14" ht="32.25" thickBot="1">
      <c r="A6" s="104">
        <v>2</v>
      </c>
      <c r="B6" s="105" t="s">
        <v>177</v>
      </c>
      <c r="C6" s="105">
        <v>122</v>
      </c>
      <c r="D6" s="105">
        <v>48900</v>
      </c>
      <c r="E6" s="105">
        <v>89</v>
      </c>
      <c r="F6" s="105">
        <v>54750</v>
      </c>
      <c r="G6" s="105">
        <v>2580</v>
      </c>
      <c r="H6" s="105">
        <v>211989</v>
      </c>
      <c r="I6" s="105">
        <v>506</v>
      </c>
      <c r="J6" s="105">
        <v>40405</v>
      </c>
      <c r="K6" s="105">
        <v>2702</v>
      </c>
      <c r="L6" s="105">
        <v>260889</v>
      </c>
      <c r="M6" s="105">
        <v>595</v>
      </c>
      <c r="N6" s="105">
        <v>95155</v>
      </c>
    </row>
    <row r="8" ht="13.5" thickBot="1"/>
    <row r="9" spans="1:9" ht="21.75" thickBot="1">
      <c r="A9" s="106" t="s">
        <v>0</v>
      </c>
      <c r="B9" s="106" t="s">
        <v>36</v>
      </c>
      <c r="C9" s="106" t="s">
        <v>70</v>
      </c>
      <c r="D9" s="106" t="s">
        <v>75</v>
      </c>
      <c r="E9" s="107" t="s">
        <v>100</v>
      </c>
      <c r="F9" s="107" t="s">
        <v>101</v>
      </c>
      <c r="G9" s="106" t="s">
        <v>76</v>
      </c>
      <c r="H9" s="106" t="s">
        <v>77</v>
      </c>
      <c r="I9" s="107" t="s">
        <v>102</v>
      </c>
    </row>
    <row r="10" spans="1:9" ht="21.75" thickBot="1">
      <c r="A10" s="104">
        <v>1</v>
      </c>
      <c r="B10" s="108" t="s">
        <v>178</v>
      </c>
      <c r="C10" s="108">
        <v>68</v>
      </c>
      <c r="D10" s="108">
        <v>28</v>
      </c>
      <c r="E10" s="108">
        <v>11966</v>
      </c>
      <c r="F10" s="108">
        <v>10706</v>
      </c>
      <c r="G10" s="108">
        <v>32</v>
      </c>
      <c r="H10" s="108">
        <v>5</v>
      </c>
      <c r="I10" s="108">
        <v>1916</v>
      </c>
    </row>
    <row r="11" spans="1:9" ht="21.75" thickBot="1">
      <c r="A11" s="104">
        <v>2</v>
      </c>
      <c r="B11" s="108" t="s">
        <v>179</v>
      </c>
      <c r="C11" s="108">
        <v>7</v>
      </c>
      <c r="D11" s="108">
        <v>0</v>
      </c>
      <c r="E11" s="108">
        <v>2500</v>
      </c>
      <c r="F11" s="108">
        <v>1430</v>
      </c>
      <c r="G11" s="108">
        <v>0</v>
      </c>
      <c r="H11" s="108">
        <v>0</v>
      </c>
      <c r="I11" s="108">
        <v>0</v>
      </c>
    </row>
    <row r="13" ht="13.5" thickBot="1">
      <c r="E13" s="16" t="s">
        <v>13</v>
      </c>
    </row>
    <row r="14" spans="1:10" ht="28.5" customHeight="1">
      <c r="A14" s="228" t="s">
        <v>0</v>
      </c>
      <c r="B14" s="228" t="s">
        <v>1</v>
      </c>
      <c r="C14" s="213" t="s">
        <v>69</v>
      </c>
      <c r="D14" s="213"/>
      <c r="E14" s="213"/>
      <c r="F14" s="213"/>
      <c r="G14" s="213" t="s">
        <v>73</v>
      </c>
      <c r="H14" s="213"/>
      <c r="I14" s="213"/>
      <c r="J14" s="213"/>
    </row>
    <row r="15" spans="1:10" ht="18.75">
      <c r="A15" s="229"/>
      <c r="B15" s="229"/>
      <c r="C15" s="214" t="s">
        <v>70</v>
      </c>
      <c r="D15" s="214"/>
      <c r="E15" s="214" t="s">
        <v>71</v>
      </c>
      <c r="F15" s="214"/>
      <c r="G15" s="214" t="s">
        <v>70</v>
      </c>
      <c r="H15" s="214"/>
      <c r="I15" s="214" t="s">
        <v>71</v>
      </c>
      <c r="J15" s="214"/>
    </row>
    <row r="16" spans="1:10" ht="18.75" customHeight="1" thickBot="1">
      <c r="A16" s="229"/>
      <c r="B16" s="229"/>
      <c r="C16" s="40" t="s">
        <v>54</v>
      </c>
      <c r="D16" s="40" t="s">
        <v>72</v>
      </c>
      <c r="E16" s="40" t="s">
        <v>54</v>
      </c>
      <c r="F16" s="40" t="s">
        <v>72</v>
      </c>
      <c r="G16" s="40" t="s">
        <v>54</v>
      </c>
      <c r="H16" s="40" t="s">
        <v>72</v>
      </c>
      <c r="I16" s="40" t="s">
        <v>54</v>
      </c>
      <c r="J16" s="40" t="s">
        <v>72</v>
      </c>
    </row>
    <row r="17" spans="1:10" ht="19.5" customHeight="1" thickBot="1">
      <c r="A17" s="104">
        <v>1</v>
      </c>
      <c r="B17" s="109" t="s">
        <v>94</v>
      </c>
      <c r="C17" s="109">
        <v>797</v>
      </c>
      <c r="D17" s="109">
        <v>16396050</v>
      </c>
      <c r="E17" s="109">
        <v>134</v>
      </c>
      <c r="F17" s="109">
        <v>1973650</v>
      </c>
      <c r="G17" s="109">
        <v>1695</v>
      </c>
      <c r="H17" s="109">
        <v>2928365</v>
      </c>
      <c r="I17" s="109">
        <v>0</v>
      </c>
      <c r="J17" s="109">
        <v>0</v>
      </c>
    </row>
    <row r="18" spans="1:10" ht="19.5" thickBot="1">
      <c r="A18" s="104">
        <v>2</v>
      </c>
      <c r="B18" s="109" t="s">
        <v>91</v>
      </c>
      <c r="C18" s="109">
        <v>9</v>
      </c>
      <c r="D18" s="109">
        <v>270000</v>
      </c>
      <c r="E18" s="109">
        <v>2</v>
      </c>
      <c r="F18" s="109">
        <v>160000</v>
      </c>
      <c r="G18" s="109">
        <v>0</v>
      </c>
      <c r="H18" s="109">
        <v>0</v>
      </c>
      <c r="I18" s="109">
        <v>0</v>
      </c>
      <c r="J18" s="109">
        <v>0</v>
      </c>
    </row>
    <row r="19" spans="1:10" ht="19.5" thickBot="1">
      <c r="A19" s="104">
        <v>3</v>
      </c>
      <c r="B19" s="109" t="s">
        <v>180</v>
      </c>
      <c r="C19" s="109">
        <v>1</v>
      </c>
      <c r="D19" s="109">
        <v>40000</v>
      </c>
      <c r="E19" s="109">
        <v>1</v>
      </c>
      <c r="F19" s="109">
        <v>10000</v>
      </c>
      <c r="G19" s="109">
        <v>794</v>
      </c>
      <c r="H19" s="109">
        <v>212400</v>
      </c>
      <c r="I19" s="109">
        <v>30</v>
      </c>
      <c r="J19" s="109">
        <v>900</v>
      </c>
    </row>
    <row r="20" spans="1:10" ht="19.5" thickBot="1">
      <c r="A20" s="104">
        <v>4</v>
      </c>
      <c r="B20" s="109" t="s">
        <v>181</v>
      </c>
      <c r="C20" s="109">
        <v>0</v>
      </c>
      <c r="D20" s="109">
        <v>0</v>
      </c>
      <c r="E20" s="109">
        <v>1</v>
      </c>
      <c r="F20" s="109">
        <v>50</v>
      </c>
      <c r="G20" s="109">
        <v>2</v>
      </c>
      <c r="H20" s="109">
        <v>235</v>
      </c>
      <c r="I20" s="109">
        <v>1</v>
      </c>
      <c r="J20" s="109">
        <v>20</v>
      </c>
    </row>
    <row r="21" spans="1:10" ht="19.5" thickBot="1">
      <c r="A21" s="104">
        <v>5</v>
      </c>
      <c r="B21" s="109" t="s">
        <v>182</v>
      </c>
      <c r="C21" s="109">
        <v>1</v>
      </c>
      <c r="D21" s="109">
        <v>5500</v>
      </c>
      <c r="E21" s="109">
        <v>0</v>
      </c>
      <c r="F21" s="109">
        <v>0</v>
      </c>
      <c r="G21" s="109">
        <v>590</v>
      </c>
      <c r="H21" s="109">
        <v>6680</v>
      </c>
      <c r="I21" s="109">
        <v>0</v>
      </c>
      <c r="J21" s="109">
        <v>0</v>
      </c>
    </row>
    <row r="22" spans="1:10" ht="19.5" thickBot="1">
      <c r="A22" s="104">
        <v>6</v>
      </c>
      <c r="B22" s="109" t="s">
        <v>140</v>
      </c>
      <c r="C22" s="109">
        <v>0</v>
      </c>
      <c r="D22" s="109">
        <v>0</v>
      </c>
      <c r="E22" s="109">
        <v>1</v>
      </c>
      <c r="F22" s="109">
        <v>15670</v>
      </c>
      <c r="G22" s="109">
        <v>0</v>
      </c>
      <c r="H22" s="109">
        <v>0</v>
      </c>
      <c r="I22" s="109">
        <v>0</v>
      </c>
      <c r="J22" s="109">
        <v>0</v>
      </c>
    </row>
    <row r="23" spans="1:10" ht="19.5" thickBot="1">
      <c r="A23" s="104">
        <v>7</v>
      </c>
      <c r="B23" s="109" t="s">
        <v>183</v>
      </c>
      <c r="C23" s="109"/>
      <c r="D23" s="109"/>
      <c r="E23" s="109"/>
      <c r="F23" s="109">
        <v>0</v>
      </c>
      <c r="G23" s="109">
        <v>0</v>
      </c>
      <c r="H23" s="109">
        <v>2968745</v>
      </c>
      <c r="I23" s="109">
        <v>0</v>
      </c>
      <c r="J23" s="109">
        <v>0</v>
      </c>
    </row>
    <row r="25" ht="13.5" thickBot="1"/>
    <row r="26" spans="1:9" ht="18.75">
      <c r="A26" s="220" t="s">
        <v>0</v>
      </c>
      <c r="B26" s="220" t="s">
        <v>1</v>
      </c>
      <c r="C26" s="220" t="s">
        <v>52</v>
      </c>
      <c r="D26" s="220" t="s">
        <v>53</v>
      </c>
      <c r="E26" s="220"/>
      <c r="F26" s="220" t="s">
        <v>56</v>
      </c>
      <c r="G26" s="220"/>
      <c r="H26" s="222" t="s">
        <v>103</v>
      </c>
      <c r="I26" s="222" t="s">
        <v>58</v>
      </c>
    </row>
    <row r="27" spans="1:9" ht="19.5" thickBot="1">
      <c r="A27" s="221"/>
      <c r="B27" s="221"/>
      <c r="C27" s="221"/>
      <c r="D27" s="17" t="s">
        <v>54</v>
      </c>
      <c r="E27" s="17" t="s">
        <v>55</v>
      </c>
      <c r="F27" s="17" t="s">
        <v>54</v>
      </c>
      <c r="G27" s="17" t="s">
        <v>57</v>
      </c>
      <c r="H27" s="223"/>
      <c r="I27" s="223"/>
    </row>
    <row r="28" spans="2:9" ht="19.5" thickBot="1">
      <c r="B28" s="109" t="s">
        <v>59</v>
      </c>
      <c r="C28" s="109">
        <v>2412</v>
      </c>
      <c r="D28" s="109">
        <v>0</v>
      </c>
      <c r="E28" s="109">
        <v>0</v>
      </c>
      <c r="F28" s="109">
        <v>216000</v>
      </c>
      <c r="G28" s="109">
        <v>1168358</v>
      </c>
      <c r="H28" s="109">
        <v>961367.198</v>
      </c>
      <c r="I28" s="109">
        <v>99.99999999999999</v>
      </c>
    </row>
    <row r="31" ht="19.5" thickBot="1">
      <c r="F31" s="109" t="s">
        <v>184</v>
      </c>
    </row>
    <row r="32" spans="1:6" ht="19.5" thickBot="1">
      <c r="A32" s="109">
        <v>1</v>
      </c>
      <c r="B32" s="109" t="str">
        <f>گاومیش!C34</f>
        <v>گاوlمیشداری شیری صنعتی</v>
      </c>
      <c r="C32" s="109" t="str">
        <f>گاومیش!D34</f>
        <v>متوقف</v>
      </c>
      <c r="D32" s="109">
        <f>گاومیش!E34</f>
        <v>0</v>
      </c>
      <c r="E32" s="109">
        <f>گاومیش!F34</f>
        <v>0</v>
      </c>
      <c r="F32" s="110">
        <f aca="true" t="shared" si="0" ref="F32:F39">D$59*E32/1000000</f>
        <v>0</v>
      </c>
    </row>
    <row r="33" spans="1:6" ht="19.5" thickBot="1">
      <c r="A33" s="109">
        <v>2</v>
      </c>
      <c r="B33" s="109" t="str">
        <f>گاومیش!C35</f>
        <v>گاوlمیشداری شیری صنعتی</v>
      </c>
      <c r="C33" s="109" t="str">
        <f>گاومیش!D35</f>
        <v>کمتر از50%</v>
      </c>
      <c r="D33" s="109">
        <f>گاومیش!E35</f>
        <v>1</v>
      </c>
      <c r="E33" s="109">
        <f>گاومیش!F35</f>
        <v>100</v>
      </c>
      <c r="F33" s="110">
        <f t="shared" si="0"/>
        <v>1.8624</v>
      </c>
    </row>
    <row r="34" spans="1:6" ht="19.5" thickBot="1">
      <c r="A34" s="109">
        <v>3</v>
      </c>
      <c r="B34" s="109" t="str">
        <f>گاومیش!C36</f>
        <v>گاوlمیشداری شیری صنعتی</v>
      </c>
      <c r="C34" s="109" t="str">
        <f>گاومیش!D36</f>
        <v>50تا 70%</v>
      </c>
      <c r="D34" s="109">
        <f>گاومیش!E36</f>
        <v>3</v>
      </c>
      <c r="E34" s="109">
        <f>گاومیش!F36</f>
        <v>450</v>
      </c>
      <c r="F34" s="110">
        <f t="shared" si="0"/>
        <v>8.3808</v>
      </c>
    </row>
    <row r="35" spans="1:6" ht="19.5" thickBot="1">
      <c r="A35" s="109">
        <v>4</v>
      </c>
      <c r="B35" s="109" t="str">
        <f>گاومیش!C37</f>
        <v>گاوlمیشداری شیری صنعتی</v>
      </c>
      <c r="C35" s="109" t="str">
        <f>گاومیش!D37</f>
        <v>بالای 70%</v>
      </c>
      <c r="D35" s="109">
        <f>گاومیش!E37</f>
        <v>3</v>
      </c>
      <c r="E35" s="109">
        <f>گاومیش!F37</f>
        <v>830</v>
      </c>
      <c r="F35" s="110">
        <f t="shared" si="0"/>
        <v>15.45792</v>
      </c>
    </row>
    <row r="36" spans="1:6" ht="19.5" thickBot="1">
      <c r="A36" s="109">
        <v>5</v>
      </c>
      <c r="B36" s="109" t="str">
        <f>'[1]آمار گاو داری های صنعتی شیری'!B33</f>
        <v>گاوداری شیری صنعتی</v>
      </c>
      <c r="C36" s="109" t="str">
        <f>'[1]آمار گاو داری های صنعتی شیری'!C33</f>
        <v>متوقف</v>
      </c>
      <c r="D36" s="109">
        <f>'[1]آمار گاو داری های صنعتی شیری'!D33</f>
        <v>37</v>
      </c>
      <c r="E36" s="109">
        <f>'[1]آمار گاو داری های صنعتی شیری'!E33</f>
        <v>1916</v>
      </c>
      <c r="F36" s="110">
        <f>(D$59*E36/1000000)+(E36*E$59/1000000)</f>
        <v>236.863584</v>
      </c>
    </row>
    <row r="37" spans="1:6" ht="19.5" thickBot="1">
      <c r="A37" s="109">
        <v>6</v>
      </c>
      <c r="B37" s="109" t="str">
        <f>'[1]آمار گاو داری های صنعتی شیری'!B34</f>
        <v>گاوداری شیری صنعتی</v>
      </c>
      <c r="C37" s="109" t="str">
        <f>'[1]آمار گاو داری های صنعتی شیری'!C34</f>
        <v>کمتر از50%</v>
      </c>
      <c r="D37" s="109">
        <f>'[1]آمار گاو داری های صنعتی شیری'!D34</f>
        <v>8</v>
      </c>
      <c r="E37" s="109">
        <f>'[1]آمار گاو داری های صنعتی شیری'!E34</f>
        <v>100</v>
      </c>
      <c r="F37" s="110">
        <f>(D$59*E37/1000000)+(E37*E$59/1000000)</f>
        <v>12.362400000000001</v>
      </c>
    </row>
    <row r="38" spans="1:6" ht="19.5" thickBot="1">
      <c r="A38" s="109">
        <v>7</v>
      </c>
      <c r="B38" s="109" t="str">
        <f>'[1]آمار گاو داری های صنعتی شیری'!B35</f>
        <v>گاوداری شیری صنعتی</v>
      </c>
      <c r="C38" s="109" t="str">
        <f>'[1]آمار گاو داری های صنعتی شیری'!C35</f>
        <v>50تا 70%</v>
      </c>
      <c r="D38" s="109">
        <f>'[1]آمار گاو داری های صنعتی شیری'!D35</f>
        <v>20</v>
      </c>
      <c r="E38" s="109">
        <f>'[1]آمار گاو داری های صنعتی شیری'!E35</f>
        <v>866</v>
      </c>
      <c r="F38" s="110">
        <f>(D$59*E38/1000000)+(E38*E$59/1000000)</f>
        <v>107.058384</v>
      </c>
    </row>
    <row r="39" spans="1:6" ht="19.5" thickBot="1">
      <c r="A39" s="109">
        <v>8</v>
      </c>
      <c r="B39" s="109" t="str">
        <f>'[1]آمار گاو داری های صنعتی شیری'!B36</f>
        <v>گاوداری شیری صنعتی</v>
      </c>
      <c r="C39" s="109" t="str">
        <f>'[1]آمار گاو داری های صنعتی شیری'!C36</f>
        <v>بالای 70%</v>
      </c>
      <c r="D39" s="109">
        <f>'[1]آمار گاو داری های صنعتی شیری'!D36</f>
        <v>68</v>
      </c>
      <c r="E39" s="110">
        <f>'[1]آمار گاو داری های صنعتی شیری'!E36</f>
        <v>11000</v>
      </c>
      <c r="F39" s="110">
        <f t="shared" si="0"/>
        <v>204.864</v>
      </c>
    </row>
    <row r="40" spans="1:6" ht="19.5" thickBot="1">
      <c r="A40" s="109">
        <v>9</v>
      </c>
      <c r="B40" s="109" t="str">
        <f>'[1]آمار تعداد و ظرفیت بره'!B36</f>
        <v>پرواربندی بره صنعتی</v>
      </c>
      <c r="C40" s="109" t="str">
        <f>'[1]آمار تعداد و ظرفیت بره'!C36</f>
        <v>متوقف</v>
      </c>
      <c r="D40" s="109">
        <f>'[1]آمار تعداد و ظرفیت بره'!D36</f>
        <v>29</v>
      </c>
      <c r="E40" s="110">
        <f>'[1]آمار تعداد و ظرفیت بره'!E36</f>
        <v>17839.88764044944</v>
      </c>
      <c r="F40" s="110">
        <f aca="true" t="shared" si="1" ref="F40:F47">E40*D$66/1000000</f>
        <v>80.10109550561799</v>
      </c>
    </row>
    <row r="41" spans="1:6" ht="19.5" thickBot="1">
      <c r="A41" s="109">
        <v>10</v>
      </c>
      <c r="B41" s="109" t="str">
        <f>'[1]آمار تعداد و ظرفیت بره'!B37</f>
        <v>پرواربندی بره صنعتی</v>
      </c>
      <c r="C41" s="109" t="str">
        <f>'[1]آمار تعداد و ظرفیت بره'!C37</f>
        <v>کمتر از50%</v>
      </c>
      <c r="D41" s="109">
        <f>'[1]آمار تعداد و ظرفیت بره'!D37</f>
        <v>30</v>
      </c>
      <c r="E41" s="110">
        <f>'[1]آمار تعداد و ظرفیت بره'!E37</f>
        <v>18455.05617977528</v>
      </c>
      <c r="F41" s="110">
        <f t="shared" si="1"/>
        <v>82.86320224719101</v>
      </c>
    </row>
    <row r="42" spans="1:6" ht="19.5" thickBot="1">
      <c r="A42" s="109">
        <v>11</v>
      </c>
      <c r="B42" s="109" t="str">
        <f>'[1]آمار تعداد و ظرفیت بره'!B38</f>
        <v>پرواربندی بره صنعتی</v>
      </c>
      <c r="C42" s="109" t="str">
        <f>'[1]آمار تعداد و ظرفیت بره'!C38</f>
        <v>50تا 70%</v>
      </c>
      <c r="D42" s="109">
        <f>'[1]آمار تعداد و ظرفیت بره'!D38</f>
        <v>30</v>
      </c>
      <c r="E42" s="110">
        <f>'[1]آمار تعداد و ظرفیت بره'!E38</f>
        <v>18455.05617977528</v>
      </c>
      <c r="F42" s="110">
        <f t="shared" si="1"/>
        <v>82.86320224719101</v>
      </c>
    </row>
    <row r="43" spans="1:6" ht="19.5" thickBot="1">
      <c r="A43" s="109">
        <v>12</v>
      </c>
      <c r="B43" s="109" t="str">
        <f>'[1]آمار تعداد و ظرفیت بره'!B39</f>
        <v>پرواربندی بره صنعتی</v>
      </c>
      <c r="C43" s="109" t="str">
        <f>'[1]آمار تعداد و ظرفیت بره'!C39</f>
        <v>بالای 70%</v>
      </c>
      <c r="D43" s="109">
        <f>'[1]آمار تعداد و ظرفیت بره'!D39</f>
        <v>122</v>
      </c>
      <c r="E43" s="110">
        <f>'[1]آمار تعداد و ظرفیت بره'!E39</f>
        <v>48900</v>
      </c>
      <c r="F43" s="110">
        <f t="shared" si="1"/>
        <v>219.561</v>
      </c>
    </row>
    <row r="44" spans="1:6" ht="19.5" thickBot="1">
      <c r="A44" s="109">
        <v>13</v>
      </c>
      <c r="B44" s="109" t="str">
        <f>'[1]آمار تعداد و ظرفیت بره'!B40</f>
        <v>پرواربندی بره سنتی</v>
      </c>
      <c r="C44" s="109" t="str">
        <f>'[1]آمار تعداد و ظرفیت بره'!C40</f>
        <v>متوقف</v>
      </c>
      <c r="D44" s="109">
        <f>'[1]آمار تعداد و ظرفیت بره'!D40</f>
        <v>106</v>
      </c>
      <c r="E44" s="110">
        <f>'[1]آمار تعداد و ظرفیت بره'!E40</f>
        <v>8464.288537549408</v>
      </c>
      <c r="F44" s="110">
        <f t="shared" si="1"/>
        <v>38.004655533596846</v>
      </c>
    </row>
    <row r="45" spans="1:6" ht="19.5" thickBot="1">
      <c r="A45" s="109">
        <v>14</v>
      </c>
      <c r="B45" s="109" t="str">
        <f>'[1]آمار تعداد و ظرفیت بره'!B41</f>
        <v>پرواربندی بره سنتی</v>
      </c>
      <c r="C45" s="109" t="str">
        <f>'[1]آمار تعداد و ظرفیت بره'!C41</f>
        <v>کمتر از50%</v>
      </c>
      <c r="D45" s="109">
        <f>'[1]آمار تعداد و ظرفیت بره'!D41</f>
        <v>300</v>
      </c>
      <c r="E45" s="110">
        <f>'[1]آمار تعداد و ظرفیت بره'!E41</f>
        <v>23955.533596837944</v>
      </c>
      <c r="F45" s="110">
        <f t="shared" si="1"/>
        <v>107.56034584980237</v>
      </c>
    </row>
    <row r="46" spans="1:6" ht="19.5" thickBot="1">
      <c r="A46" s="109">
        <v>15</v>
      </c>
      <c r="B46" s="109" t="str">
        <f>'[1]آمار تعداد و ظرفیت بره'!B42</f>
        <v>پرواربندی بره سنتی</v>
      </c>
      <c r="C46" s="109" t="str">
        <f>'[1]آمار تعداد و ظرفیت بره'!C42</f>
        <v>50تا 70%</v>
      </c>
      <c r="D46" s="109">
        <f>'[1]آمار تعداد و ظرفیت بره'!D42</f>
        <v>100</v>
      </c>
      <c r="E46" s="110">
        <f>'[1]آمار تعداد و ظرفیت بره'!E42</f>
        <v>7985.177865612648</v>
      </c>
      <c r="F46" s="110">
        <f t="shared" si="1"/>
        <v>35.85344861660079</v>
      </c>
    </row>
    <row r="47" spans="1:6" ht="19.5" thickBot="1">
      <c r="A47" s="109">
        <v>16</v>
      </c>
      <c r="B47" s="109" t="str">
        <f>'[1]آمار تعداد و ظرفیت بره'!B43</f>
        <v>پرواربندی بره سنتی</v>
      </c>
      <c r="C47" s="109" t="str">
        <f>'[1]آمار تعداد و ظرفیت بره'!C43</f>
        <v>بالای 70%</v>
      </c>
      <c r="D47" s="109">
        <f>'[1]آمار تعداد و ظرفیت بره'!D43</f>
        <v>2580</v>
      </c>
      <c r="E47" s="110">
        <f>'[1]آمار تعداد و ظرفیت بره'!E43</f>
        <v>211989</v>
      </c>
      <c r="F47" s="110">
        <f t="shared" si="1"/>
        <v>951.83061</v>
      </c>
    </row>
    <row r="48" spans="1:6" ht="19.5" thickBot="1">
      <c r="A48" s="109">
        <v>17</v>
      </c>
      <c r="B48" s="109" t="str">
        <f>'[1]آمارتعداد و ظرفیت گوساله'!B36</f>
        <v>پرواربندی گوساله صنعتی</v>
      </c>
      <c r="C48" s="109" t="str">
        <f>'[1]آمارتعداد و ظرفیت گوساله'!C36</f>
        <v>متوقف</v>
      </c>
      <c r="D48" s="109">
        <f>'[1]آمارتعداد و ظرفیت گوساله'!D36</f>
        <v>24</v>
      </c>
      <c r="E48" s="110">
        <f>'[1]آمارتعداد و ظرفیت گوساله'!E36</f>
        <v>3335.3571428571427</v>
      </c>
      <c r="F48" s="110">
        <f aca="true" t="shared" si="2" ref="F48:F55">E48*D$61/1000000</f>
        <v>144.65110392857144</v>
      </c>
    </row>
    <row r="49" spans="1:6" ht="19.5" thickBot="1">
      <c r="A49" s="109">
        <v>18</v>
      </c>
      <c r="B49" s="109" t="str">
        <f>'[1]آمارتعداد و ظرفیت گوساله'!B37</f>
        <v>پرواربندی گوساله صنعتی</v>
      </c>
      <c r="C49" s="109" t="str">
        <f>'[1]آمارتعداد و ظرفیت گوساله'!C37</f>
        <v>کمتر از50%</v>
      </c>
      <c r="D49" s="109">
        <f>'[1]آمارتعداد و ظرفیت گوساله'!D37</f>
        <v>150</v>
      </c>
      <c r="E49" s="110">
        <f>'[1]آمارتعداد و ظرفیت گوساله'!E37</f>
        <v>20845.98214285714</v>
      </c>
      <c r="F49" s="110">
        <f t="shared" si="2"/>
        <v>904.0693995535713</v>
      </c>
    </row>
    <row r="50" spans="1:6" ht="19.5" thickBot="1">
      <c r="A50" s="109">
        <v>19</v>
      </c>
      <c r="B50" s="109" t="str">
        <f>'[1]آمارتعداد و ظرفیت گوساله'!B38</f>
        <v>پرواربندی گوساله صنعتی</v>
      </c>
      <c r="C50" s="109" t="str">
        <f>'[1]آمارتعداد و ظرفیت گوساله'!C38</f>
        <v>50تا 70%</v>
      </c>
      <c r="D50" s="109">
        <f>'[1]آمارتعداد و ظرفیت گوساله'!D38</f>
        <v>50</v>
      </c>
      <c r="E50" s="110">
        <f>'[1]آمارتعداد و ظرفیت گوساله'!E38</f>
        <v>6948.660714285714</v>
      </c>
      <c r="F50" s="110">
        <f t="shared" si="2"/>
        <v>301.35646651785714</v>
      </c>
    </row>
    <row r="51" spans="1:6" ht="19.5" thickBot="1">
      <c r="A51" s="109">
        <v>20</v>
      </c>
      <c r="B51" s="109" t="str">
        <f>'[1]آمارتعداد و ظرفیت گوساله'!B39</f>
        <v>پرواربندی گوساله صنعتی</v>
      </c>
      <c r="C51" s="109" t="str">
        <f>'[1]آمارتعداد و ظرفیت گوساله'!C39</f>
        <v>بالای 70%</v>
      </c>
      <c r="D51" s="109">
        <f>'[1]آمارتعداد و ظرفیت گوساله'!D39</f>
        <v>797</v>
      </c>
      <c r="E51" s="110">
        <f>'[1]آمارتعداد و ظرفیت گوساله'!E39</f>
        <v>58320</v>
      </c>
      <c r="F51" s="110">
        <f t="shared" si="2"/>
        <v>2529.28008</v>
      </c>
    </row>
    <row r="52" spans="1:6" ht="19.5" thickBot="1">
      <c r="A52" s="109">
        <v>21</v>
      </c>
      <c r="B52" s="109" t="str">
        <f>'[1]آمارتعداد و ظرفیت گوساله'!B40</f>
        <v>پرواربندی گوساله سنتی</v>
      </c>
      <c r="C52" s="109" t="str">
        <f>'[1]آمارتعداد و ظرفیت گوساله'!C40</f>
        <v>متوقف</v>
      </c>
      <c r="D52" s="109">
        <f>'[1]آمارتعداد و ظرفیت گوساله'!D40</f>
        <v>128</v>
      </c>
      <c r="E52" s="110">
        <f>'[1]آمارتعداد و ظرفیت گوساله'!E40</f>
        <v>3936.703296703297</v>
      </c>
      <c r="F52" s="110">
        <f t="shared" si="2"/>
        <v>170.7308852747253</v>
      </c>
    </row>
    <row r="53" spans="1:6" ht="19.5" thickBot="1">
      <c r="A53" s="109">
        <v>22</v>
      </c>
      <c r="B53" s="109" t="str">
        <f>'[1]آمارتعداد و ظرفیت گوساله'!B41</f>
        <v>پرواربندی گوساله سنتی</v>
      </c>
      <c r="C53" s="109" t="str">
        <f>'[1]آمارتعداد و ظرفیت گوساله'!C41</f>
        <v>کمتر از50%</v>
      </c>
      <c r="D53" s="109">
        <f>'[1]آمارتعداد و ظرفیت گوساله'!D41</f>
        <v>500</v>
      </c>
      <c r="E53" s="110">
        <f>'[1]آمارتعداد و ظرفیت گوساله'!E41</f>
        <v>15377.747252747253</v>
      </c>
      <c r="F53" s="110">
        <f t="shared" si="2"/>
        <v>666.9175206043956</v>
      </c>
    </row>
    <row r="54" spans="1:6" ht="19.5" thickBot="1">
      <c r="A54" s="109">
        <v>23</v>
      </c>
      <c r="B54" s="109" t="str">
        <f>'[1]آمارتعداد و ظرفیت گوساله'!B42</f>
        <v>پرواربندی گوساله سنتی</v>
      </c>
      <c r="C54" s="109" t="str">
        <f>'[1]آمارتعداد و ظرفیت گوساله'!C42</f>
        <v>50تا 70%</v>
      </c>
      <c r="D54" s="109">
        <f>'[1]آمارتعداد و ظرفیت گوساله'!D42</f>
        <v>100</v>
      </c>
      <c r="E54" s="110">
        <f>'[1]آمارتعداد و ظرفیت گوساله'!E42</f>
        <v>3075.5494505494507</v>
      </c>
      <c r="F54" s="110">
        <f t="shared" si="2"/>
        <v>133.38350412087914</v>
      </c>
    </row>
    <row r="55" spans="1:6" ht="19.5" thickBot="1">
      <c r="A55" s="109">
        <v>24</v>
      </c>
      <c r="B55" s="109" t="str">
        <f>'[1]آمارتعداد و ظرفیت گوساله'!B43</f>
        <v>پرواربندی گوساله سنتی</v>
      </c>
      <c r="C55" s="109" t="str">
        <f>'[1]آمارتعداد و ظرفیت گوساله'!C43</f>
        <v>بالای 70%</v>
      </c>
      <c r="D55" s="109">
        <f>'[1]آمارتعداد و ظرفیت گوساله'!D43</f>
        <v>2727</v>
      </c>
      <c r="E55" s="110">
        <f>'[1]آمارتعداد و ظرفیت گوساله'!E43</f>
        <v>43575</v>
      </c>
      <c r="F55" s="110">
        <f t="shared" si="2"/>
        <v>1889.804175</v>
      </c>
    </row>
    <row r="56" ht="12.75">
      <c r="F56" s="33">
        <f>SUM(F32:F55)</f>
        <v>8925.680183</v>
      </c>
    </row>
    <row r="58" spans="2:9" ht="19.5">
      <c r="B58" s="111" t="s">
        <v>0</v>
      </c>
      <c r="C58" s="111" t="s">
        <v>185</v>
      </c>
      <c r="D58" s="111" t="s">
        <v>186</v>
      </c>
      <c r="E58" s="111" t="s">
        <v>187</v>
      </c>
      <c r="F58" s="111" t="s">
        <v>188</v>
      </c>
      <c r="G58" s="111" t="s">
        <v>189</v>
      </c>
      <c r="H58" s="111" t="s">
        <v>190</v>
      </c>
      <c r="I58" s="111" t="s">
        <v>191</v>
      </c>
    </row>
    <row r="59" spans="2:9" ht="19.5">
      <c r="B59" s="111">
        <v>1</v>
      </c>
      <c r="C59" s="111" t="s">
        <v>192</v>
      </c>
      <c r="D59" s="111">
        <v>18624</v>
      </c>
      <c r="E59" s="111">
        <v>105000</v>
      </c>
      <c r="F59" s="111">
        <v>588</v>
      </c>
      <c r="G59" s="111">
        <v>10950912</v>
      </c>
      <c r="H59" s="111">
        <v>61740000</v>
      </c>
      <c r="I59" s="111">
        <v>72690912</v>
      </c>
    </row>
    <row r="60" spans="2:9" ht="19.5">
      <c r="B60" s="111">
        <v>2</v>
      </c>
      <c r="C60" s="111" t="s">
        <v>193</v>
      </c>
      <c r="D60" s="111">
        <v>17240</v>
      </c>
      <c r="E60" s="111">
        <v>94000</v>
      </c>
      <c r="F60" s="111">
        <v>8041</v>
      </c>
      <c r="G60" s="111">
        <v>138626840</v>
      </c>
      <c r="H60" s="111">
        <v>755854000</v>
      </c>
      <c r="I60" s="111">
        <v>894480840</v>
      </c>
    </row>
    <row r="61" spans="2:9" ht="19.5">
      <c r="B61" s="111">
        <v>3</v>
      </c>
      <c r="C61" s="111" t="s">
        <v>194</v>
      </c>
      <c r="D61" s="111">
        <v>43369</v>
      </c>
      <c r="E61" s="111">
        <v>6000</v>
      </c>
      <c r="F61" s="111">
        <v>7760</v>
      </c>
      <c r="G61" s="111">
        <v>336543440</v>
      </c>
      <c r="H61" s="111">
        <v>46560000</v>
      </c>
      <c r="I61" s="111">
        <v>383103440</v>
      </c>
    </row>
    <row r="62" spans="2:9" ht="19.5">
      <c r="B62" s="111">
        <v>4</v>
      </c>
      <c r="C62" s="111" t="s">
        <v>195</v>
      </c>
      <c r="D62" s="111">
        <v>3104</v>
      </c>
      <c r="E62" s="111">
        <v>86000</v>
      </c>
      <c r="F62" s="111">
        <v>4055</v>
      </c>
      <c r="G62" s="111">
        <v>12586720</v>
      </c>
      <c r="H62" s="111">
        <v>348730000</v>
      </c>
      <c r="I62" s="111">
        <v>361316720</v>
      </c>
    </row>
    <row r="63" spans="2:9" ht="19.5">
      <c r="B63" s="111">
        <v>5</v>
      </c>
      <c r="C63" s="111" t="s">
        <v>196</v>
      </c>
      <c r="D63" s="111">
        <v>1300</v>
      </c>
      <c r="E63" s="111">
        <v>2000</v>
      </c>
      <c r="F63" s="111">
        <v>40000</v>
      </c>
      <c r="G63" s="111">
        <v>52000000</v>
      </c>
      <c r="H63" s="111">
        <v>80000000</v>
      </c>
      <c r="I63" s="111">
        <v>132000000</v>
      </c>
    </row>
    <row r="64" spans="2:9" ht="19.5">
      <c r="B64" s="111">
        <v>6</v>
      </c>
      <c r="C64" s="111" t="s">
        <v>197</v>
      </c>
      <c r="D64" s="111">
        <v>66.8</v>
      </c>
      <c r="E64" s="111">
        <v>450</v>
      </c>
      <c r="F64" s="111">
        <v>300000</v>
      </c>
      <c r="G64" s="111">
        <v>20040000</v>
      </c>
      <c r="H64" s="111">
        <v>135000000</v>
      </c>
      <c r="I64" s="111">
        <v>155040000</v>
      </c>
    </row>
    <row r="65" spans="2:9" ht="19.5">
      <c r="B65" s="111">
        <v>7</v>
      </c>
      <c r="C65" s="111" t="s">
        <v>198</v>
      </c>
      <c r="D65" s="111">
        <v>19.400000000000002</v>
      </c>
      <c r="E65" s="111">
        <v>260</v>
      </c>
      <c r="F65" s="111">
        <v>3000000</v>
      </c>
      <c r="G65" s="111">
        <v>58200000.00000001</v>
      </c>
      <c r="H65" s="111">
        <v>780000000</v>
      </c>
      <c r="I65" s="111">
        <v>838200000</v>
      </c>
    </row>
    <row r="66" spans="2:9" ht="19.5">
      <c r="B66" s="111"/>
      <c r="C66" s="111" t="s">
        <v>199</v>
      </c>
      <c r="D66" s="111">
        <v>4490</v>
      </c>
      <c r="E66" s="111">
        <v>3570</v>
      </c>
      <c r="F66" s="111"/>
      <c r="G66" s="111"/>
      <c r="H66" s="111"/>
      <c r="I66" s="111"/>
    </row>
    <row r="67" spans="2:9" ht="19.5">
      <c r="B67" s="111"/>
      <c r="C67" s="111" t="s">
        <v>51</v>
      </c>
      <c r="D67" s="111"/>
      <c r="E67" s="111"/>
      <c r="F67" s="111"/>
      <c r="G67" s="111">
        <v>628947912</v>
      </c>
      <c r="H67" s="111">
        <v>2207884000</v>
      </c>
      <c r="I67" s="111">
        <v>2836831912</v>
      </c>
    </row>
  </sheetData>
  <sheetProtection/>
  <mergeCells count="26">
    <mergeCell ref="A2:A4"/>
    <mergeCell ref="I26:I27"/>
    <mergeCell ref="A26:A27"/>
    <mergeCell ref="B26:B27"/>
    <mergeCell ref="C26:C27"/>
    <mergeCell ref="D26:E26"/>
    <mergeCell ref="F26:G26"/>
    <mergeCell ref="H26:H27"/>
    <mergeCell ref="A14:A16"/>
    <mergeCell ref="B14:B16"/>
    <mergeCell ref="C14:F14"/>
    <mergeCell ref="G14:J14"/>
    <mergeCell ref="C15:D15"/>
    <mergeCell ref="E15:F15"/>
    <mergeCell ref="G15:H15"/>
    <mergeCell ref="I15:J15"/>
    <mergeCell ref="B2:B4"/>
    <mergeCell ref="C2:F2"/>
    <mergeCell ref="G2:J2"/>
    <mergeCell ref="K2:N2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D46"/>
  <sheetViews>
    <sheetView rightToLeft="1" zoomScalePageLayoutView="0" workbookViewId="0" topLeftCell="AR1">
      <selection activeCell="C34" sqref="C34:J34"/>
    </sheetView>
  </sheetViews>
  <sheetFormatPr defaultColWidth="9.140625" defaultRowHeight="12.75"/>
  <cols>
    <col min="1" max="1" width="6.57421875" style="113" bestFit="1" customWidth="1"/>
    <col min="2" max="2" width="15.8515625" style="113" bestFit="1" customWidth="1"/>
    <col min="3" max="3" width="14.421875" style="155" bestFit="1" customWidth="1"/>
    <col min="4" max="4" width="10.421875" style="155" bestFit="1" customWidth="1"/>
    <col min="5" max="5" width="18.7109375" style="155" bestFit="1" customWidth="1"/>
    <col min="6" max="6" width="19.00390625" style="155" bestFit="1" customWidth="1"/>
    <col min="7" max="7" width="13.57421875" style="155" bestFit="1" customWidth="1"/>
    <col min="8" max="8" width="10.28125" style="155" bestFit="1" customWidth="1"/>
    <col min="9" max="9" width="10.421875" style="155" bestFit="1" customWidth="1"/>
    <col min="10" max="10" width="9.00390625" style="155" bestFit="1" customWidth="1"/>
    <col min="11" max="11" width="10.421875" style="155" bestFit="1" customWidth="1"/>
    <col min="12" max="12" width="6.00390625" style="155" bestFit="1" customWidth="1"/>
    <col min="13" max="13" width="7.28125" style="155" bestFit="1" customWidth="1"/>
    <col min="14" max="14" width="7.57421875" style="155" bestFit="1" customWidth="1"/>
    <col min="15" max="15" width="18.7109375" style="113" bestFit="1" customWidth="1"/>
    <col min="16" max="16" width="11.28125" style="113" bestFit="1" customWidth="1"/>
    <col min="17" max="17" width="13.57421875" style="113" bestFit="1" customWidth="1"/>
    <col min="18" max="18" width="14.00390625" style="113" bestFit="1" customWidth="1"/>
    <col min="19" max="19" width="9.140625" style="112" customWidth="1"/>
    <col min="20" max="20" width="6.57421875" style="113" bestFit="1" customWidth="1"/>
    <col min="21" max="21" width="12.8515625" style="113" bestFit="1" customWidth="1"/>
    <col min="22" max="22" width="12.421875" style="155" bestFit="1" customWidth="1"/>
    <col min="23" max="23" width="10.421875" style="155" bestFit="1" customWidth="1"/>
    <col min="24" max="24" width="9.00390625" style="155" bestFit="1" customWidth="1"/>
    <col min="25" max="25" width="10.421875" style="155" bestFit="1" customWidth="1"/>
    <col min="26" max="26" width="9.00390625" style="155" bestFit="1" customWidth="1"/>
    <col min="27" max="27" width="10.421875" style="155" bestFit="1" customWidth="1"/>
    <col min="28" max="28" width="9.00390625" style="155" bestFit="1" customWidth="1"/>
    <col min="29" max="29" width="7.57421875" style="155" bestFit="1" customWidth="1"/>
    <col min="30" max="32" width="9.00390625" style="155" bestFit="1" customWidth="1"/>
    <col min="33" max="33" width="12.7109375" style="155" bestFit="1" customWidth="1"/>
    <col min="34" max="34" width="18.7109375" style="113" bestFit="1" customWidth="1"/>
    <col min="35" max="35" width="10.421875" style="113" bestFit="1" customWidth="1"/>
    <col min="36" max="36" width="13.57421875" style="113" bestFit="1" customWidth="1"/>
    <col min="37" max="37" width="14.00390625" style="113" bestFit="1" customWidth="1"/>
    <col min="38" max="38" width="9.140625" style="112" customWidth="1"/>
    <col min="39" max="39" width="6.57421875" style="113" bestFit="1" customWidth="1"/>
    <col min="40" max="40" width="12.8515625" style="113" bestFit="1" customWidth="1"/>
    <col min="41" max="41" width="12.421875" style="155" bestFit="1" customWidth="1"/>
    <col min="42" max="43" width="10.421875" style="155" bestFit="1" customWidth="1"/>
    <col min="44" max="44" width="7.57421875" style="155" bestFit="1" customWidth="1"/>
    <col min="45" max="45" width="7.28125" style="155" bestFit="1" customWidth="1"/>
    <col min="46" max="46" width="7.57421875" style="155" bestFit="1" customWidth="1"/>
    <col min="47" max="47" width="10.421875" style="155" bestFit="1" customWidth="1"/>
    <col min="48" max="48" width="7.28125" style="155" bestFit="1" customWidth="1"/>
    <col min="49" max="49" width="10.421875" style="155" bestFit="1" customWidth="1"/>
    <col min="50" max="50" width="7.57421875" style="155" bestFit="1" customWidth="1"/>
    <col min="51" max="51" width="7.28125" style="155" bestFit="1" customWidth="1"/>
    <col min="52" max="52" width="12.7109375" style="155" bestFit="1" customWidth="1"/>
    <col min="53" max="53" width="18.7109375" style="113" bestFit="1" customWidth="1"/>
    <col min="54" max="54" width="9.421875" style="113" bestFit="1" customWidth="1"/>
    <col min="55" max="55" width="13.57421875" style="113" bestFit="1" customWidth="1"/>
    <col min="56" max="56" width="12.421875" style="113" bestFit="1" customWidth="1"/>
    <col min="57" max="16384" width="9.140625" style="113" customWidth="1"/>
  </cols>
  <sheetData>
    <row r="1" spans="1:56" ht="44.25">
      <c r="A1" s="230" t="s">
        <v>200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T1" s="230" t="s">
        <v>201</v>
      </c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M1" s="230" t="s">
        <v>202</v>
      </c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</row>
    <row r="2" spans="1:56" s="115" customFormat="1" ht="26.25">
      <c r="A2" s="231" t="s">
        <v>0</v>
      </c>
      <c r="B2" s="231" t="s">
        <v>36</v>
      </c>
      <c r="C2" s="233" t="s">
        <v>203</v>
      </c>
      <c r="D2" s="233" t="s">
        <v>204</v>
      </c>
      <c r="E2" s="233" t="s">
        <v>205</v>
      </c>
      <c r="F2" s="235" t="s">
        <v>182</v>
      </c>
      <c r="G2" s="235"/>
      <c r="H2" s="235"/>
      <c r="I2" s="235" t="s">
        <v>180</v>
      </c>
      <c r="J2" s="235"/>
      <c r="K2" s="235"/>
      <c r="L2" s="236" t="s">
        <v>206</v>
      </c>
      <c r="M2" s="237"/>
      <c r="N2" s="238"/>
      <c r="O2" s="231" t="s">
        <v>207</v>
      </c>
      <c r="P2" s="231" t="s">
        <v>208</v>
      </c>
      <c r="Q2" s="231" t="s">
        <v>209</v>
      </c>
      <c r="R2" s="231" t="s">
        <v>191</v>
      </c>
      <c r="S2" s="114"/>
      <c r="T2" s="239" t="s">
        <v>0</v>
      </c>
      <c r="U2" s="239" t="s">
        <v>36</v>
      </c>
      <c r="V2" s="243" t="s">
        <v>203</v>
      </c>
      <c r="W2" s="243" t="s">
        <v>204</v>
      </c>
      <c r="X2" s="243" t="s">
        <v>205</v>
      </c>
      <c r="Y2" s="245" t="s">
        <v>182</v>
      </c>
      <c r="Z2" s="245"/>
      <c r="AA2" s="245"/>
      <c r="AB2" s="245" t="s">
        <v>180</v>
      </c>
      <c r="AC2" s="245"/>
      <c r="AD2" s="245"/>
      <c r="AE2" s="257" t="s">
        <v>206</v>
      </c>
      <c r="AF2" s="258"/>
      <c r="AG2" s="259"/>
      <c r="AH2" s="239" t="s">
        <v>207</v>
      </c>
      <c r="AI2" s="239" t="s">
        <v>208</v>
      </c>
      <c r="AJ2" s="239" t="s">
        <v>209</v>
      </c>
      <c r="AK2" s="239" t="s">
        <v>191</v>
      </c>
      <c r="AL2" s="114"/>
      <c r="AM2" s="241" t="s">
        <v>0</v>
      </c>
      <c r="AN2" s="241" t="s">
        <v>36</v>
      </c>
      <c r="AO2" s="247" t="s">
        <v>203</v>
      </c>
      <c r="AP2" s="247" t="s">
        <v>204</v>
      </c>
      <c r="AQ2" s="247" t="s">
        <v>205</v>
      </c>
      <c r="AR2" s="249" t="s">
        <v>182</v>
      </c>
      <c r="AS2" s="249"/>
      <c r="AT2" s="249"/>
      <c r="AU2" s="249" t="s">
        <v>180</v>
      </c>
      <c r="AV2" s="249"/>
      <c r="AW2" s="249"/>
      <c r="AX2" s="254" t="s">
        <v>206</v>
      </c>
      <c r="AY2" s="255"/>
      <c r="AZ2" s="256"/>
      <c r="BA2" s="241" t="s">
        <v>207</v>
      </c>
      <c r="BB2" s="241" t="s">
        <v>208</v>
      </c>
      <c r="BC2" s="241" t="s">
        <v>209</v>
      </c>
      <c r="BD2" s="241" t="s">
        <v>191</v>
      </c>
    </row>
    <row r="3" spans="1:56" s="115" customFormat="1" ht="26.25">
      <c r="A3" s="232"/>
      <c r="B3" s="232"/>
      <c r="C3" s="234"/>
      <c r="D3" s="234"/>
      <c r="E3" s="234"/>
      <c r="F3" s="116" t="s">
        <v>73</v>
      </c>
      <c r="G3" s="116" t="s">
        <v>69</v>
      </c>
      <c r="H3" s="116" t="s">
        <v>191</v>
      </c>
      <c r="I3" s="117" t="s">
        <v>73</v>
      </c>
      <c r="J3" s="117" t="s">
        <v>69</v>
      </c>
      <c r="K3" s="117" t="s">
        <v>191</v>
      </c>
      <c r="L3" s="117" t="s">
        <v>73</v>
      </c>
      <c r="M3" s="117" t="s">
        <v>69</v>
      </c>
      <c r="N3" s="117" t="s">
        <v>191</v>
      </c>
      <c r="O3" s="232"/>
      <c r="P3" s="232"/>
      <c r="Q3" s="232"/>
      <c r="R3" s="232"/>
      <c r="S3" s="114"/>
      <c r="T3" s="240"/>
      <c r="U3" s="240"/>
      <c r="V3" s="244"/>
      <c r="W3" s="244"/>
      <c r="X3" s="244"/>
      <c r="Y3" s="118" t="s">
        <v>73</v>
      </c>
      <c r="Z3" s="118" t="s">
        <v>69</v>
      </c>
      <c r="AA3" s="118" t="s">
        <v>191</v>
      </c>
      <c r="AB3" s="119" t="s">
        <v>73</v>
      </c>
      <c r="AC3" s="119" t="s">
        <v>69</v>
      </c>
      <c r="AD3" s="119" t="s">
        <v>191</v>
      </c>
      <c r="AE3" s="119" t="s">
        <v>73</v>
      </c>
      <c r="AF3" s="119" t="s">
        <v>69</v>
      </c>
      <c r="AG3" s="119" t="s">
        <v>191</v>
      </c>
      <c r="AH3" s="240"/>
      <c r="AI3" s="240"/>
      <c r="AJ3" s="240"/>
      <c r="AK3" s="240"/>
      <c r="AL3" s="114"/>
      <c r="AM3" s="242"/>
      <c r="AN3" s="242"/>
      <c r="AO3" s="248"/>
      <c r="AP3" s="248"/>
      <c r="AQ3" s="248"/>
      <c r="AR3" s="120" t="s">
        <v>73</v>
      </c>
      <c r="AS3" s="120" t="s">
        <v>69</v>
      </c>
      <c r="AT3" s="120" t="s">
        <v>191</v>
      </c>
      <c r="AU3" s="121" t="s">
        <v>73</v>
      </c>
      <c r="AV3" s="121" t="s">
        <v>69</v>
      </c>
      <c r="AW3" s="121" t="s">
        <v>191</v>
      </c>
      <c r="AX3" s="121" t="s">
        <v>73</v>
      </c>
      <c r="AY3" s="121" t="s">
        <v>69</v>
      </c>
      <c r="AZ3" s="121" t="s">
        <v>191</v>
      </c>
      <c r="BA3" s="242"/>
      <c r="BB3" s="242"/>
      <c r="BC3" s="242"/>
      <c r="BD3" s="242"/>
    </row>
    <row r="4" spans="1:56" s="127" customFormat="1" ht="26.25">
      <c r="A4" s="122">
        <v>1</v>
      </c>
      <c r="B4" s="122" t="s">
        <v>15</v>
      </c>
      <c r="C4" s="123">
        <v>150305</v>
      </c>
      <c r="D4" s="124">
        <v>15678</v>
      </c>
      <c r="E4" s="124">
        <v>6091</v>
      </c>
      <c r="F4" s="124">
        <v>413</v>
      </c>
      <c r="G4" s="124">
        <v>0</v>
      </c>
      <c r="H4" s="124">
        <f>F4+G4</f>
        <v>413</v>
      </c>
      <c r="I4" s="125">
        <v>0</v>
      </c>
      <c r="J4" s="125">
        <v>0</v>
      </c>
      <c r="K4" s="125">
        <f>I4+J4</f>
        <v>0</v>
      </c>
      <c r="L4" s="125">
        <v>0</v>
      </c>
      <c r="M4" s="125">
        <v>0</v>
      </c>
      <c r="N4" s="125">
        <f>L4+M4</f>
        <v>0</v>
      </c>
      <c r="O4" s="122">
        <v>641230</v>
      </c>
      <c r="P4" s="122">
        <v>0</v>
      </c>
      <c r="Q4" s="122">
        <v>0</v>
      </c>
      <c r="R4" s="122">
        <f>C4+D4+E4+H4+K4+N4+O4+P4+Q4</f>
        <v>813717</v>
      </c>
      <c r="S4" s="126"/>
      <c r="T4" s="122">
        <v>1</v>
      </c>
      <c r="U4" s="122" t="s">
        <v>15</v>
      </c>
      <c r="V4" s="124">
        <f>C4*$F$37*$G$37</f>
        <v>68388.77500000001</v>
      </c>
      <c r="W4" s="124">
        <f>D4*$G$38*$F$38</f>
        <v>15678.000000000002</v>
      </c>
      <c r="X4" s="124">
        <f>E4*$F$39*$G$39</f>
        <v>7309.200000000001</v>
      </c>
      <c r="Y4" s="124">
        <f>F4*$D$40*$C$40</f>
        <v>1404.2</v>
      </c>
      <c r="Z4" s="124">
        <v>0</v>
      </c>
      <c r="AA4" s="124">
        <f>Y4+Z4</f>
        <v>1404.2</v>
      </c>
      <c r="AB4" s="125">
        <f>I4*$F$41*$G$41</f>
        <v>0</v>
      </c>
      <c r="AC4" s="125">
        <f>J4*$F$41*$G$41</f>
        <v>0</v>
      </c>
      <c r="AD4" s="125">
        <f>AB4+AC4</f>
        <v>0</v>
      </c>
      <c r="AE4" s="125">
        <f aca="true" t="shared" si="0" ref="AE4:AF30">L4*$F$42*$G$42</f>
        <v>0</v>
      </c>
      <c r="AF4" s="125">
        <f t="shared" si="0"/>
        <v>0</v>
      </c>
      <c r="AG4" s="125">
        <f>AE4+AF4</f>
        <v>0</v>
      </c>
      <c r="AH4" s="122">
        <f>O4*$F$46*$G$46</f>
        <v>1218337</v>
      </c>
      <c r="AI4" s="122">
        <v>0</v>
      </c>
      <c r="AJ4" s="122">
        <v>0</v>
      </c>
      <c r="AK4" s="122">
        <f>V4+W4+X4+AA4+AD4+AG4+AH4+AI4+AJ4</f>
        <v>1311117.175</v>
      </c>
      <c r="AL4" s="126"/>
      <c r="AM4" s="122">
        <v>1</v>
      </c>
      <c r="AN4" s="122" t="s">
        <v>15</v>
      </c>
      <c r="AO4" s="124">
        <f>C4*$D$37*$C$37*45%</f>
        <v>273930.8625</v>
      </c>
      <c r="AP4" s="124">
        <f>D4*$D$38*$C$38*26%</f>
        <v>17120.375999999997</v>
      </c>
      <c r="AQ4" s="124">
        <f>E4*$D$39*$C$39*26%</f>
        <v>5384.444</v>
      </c>
      <c r="AR4" s="124">
        <f>F4*$D$40*$C$40*2%</f>
        <v>28.084000000000003</v>
      </c>
      <c r="AS4" s="124">
        <v>0</v>
      </c>
      <c r="AT4" s="124">
        <f>AR4+AS4</f>
        <v>28.084000000000003</v>
      </c>
      <c r="AU4" s="125">
        <f>I4*$D$41*$C$41</f>
        <v>0</v>
      </c>
      <c r="AV4" s="125">
        <v>0</v>
      </c>
      <c r="AW4" s="125">
        <f>AU4+AV4</f>
        <v>0</v>
      </c>
      <c r="AX4" s="125">
        <f>L4*$D$42*$C$42*25%</f>
        <v>0</v>
      </c>
      <c r="AY4" s="125">
        <v>0</v>
      </c>
      <c r="AZ4" s="125">
        <f>AX4+AY4</f>
        <v>0</v>
      </c>
      <c r="BA4" s="122">
        <v>0</v>
      </c>
      <c r="BB4" s="122"/>
      <c r="BC4" s="122"/>
      <c r="BD4" s="122">
        <f>AO4+AP4+AQ4+AT4+AW4+AZ4+BA4+BB4+BC4</f>
        <v>296463.76649999997</v>
      </c>
    </row>
    <row r="5" spans="1:56" s="127" customFormat="1" ht="26.25">
      <c r="A5" s="122">
        <v>2</v>
      </c>
      <c r="B5" s="122" t="s">
        <v>97</v>
      </c>
      <c r="C5" s="123">
        <v>13250</v>
      </c>
      <c r="D5" s="124">
        <v>130</v>
      </c>
      <c r="E5" s="124">
        <v>205</v>
      </c>
      <c r="F5" s="124">
        <v>150</v>
      </c>
      <c r="G5" s="124">
        <v>0</v>
      </c>
      <c r="H5" s="124">
        <f aca="true" t="shared" si="1" ref="H5:H13">F5+G5</f>
        <v>150</v>
      </c>
      <c r="I5" s="124">
        <v>0</v>
      </c>
      <c r="J5" s="124">
        <v>0</v>
      </c>
      <c r="K5" s="125">
        <f aca="true" t="shared" si="2" ref="K5:K30">I5+J5</f>
        <v>0</v>
      </c>
      <c r="L5" s="124">
        <v>0</v>
      </c>
      <c r="M5" s="124">
        <v>0</v>
      </c>
      <c r="N5" s="125">
        <f aca="true" t="shared" si="3" ref="N5:N30">L5+M5</f>
        <v>0</v>
      </c>
      <c r="O5" s="122">
        <v>0</v>
      </c>
      <c r="P5" s="122">
        <v>0</v>
      </c>
      <c r="Q5" s="122">
        <v>0</v>
      </c>
      <c r="R5" s="122">
        <f aca="true" t="shared" si="4" ref="R5:R30">C5+D5+E5+H5+K5+N5+O5+P5+Q5</f>
        <v>13735</v>
      </c>
      <c r="S5" s="126"/>
      <c r="T5" s="122">
        <v>2</v>
      </c>
      <c r="U5" s="122" t="s">
        <v>97</v>
      </c>
      <c r="V5" s="124">
        <f aca="true" t="shared" si="5" ref="V5:V30">C5*$F$37*$G$37</f>
        <v>6028.75</v>
      </c>
      <c r="W5" s="124">
        <f aca="true" t="shared" si="6" ref="W5:W30">D5*$G$38*$F$38</f>
        <v>130</v>
      </c>
      <c r="X5" s="124">
        <f aca="true" t="shared" si="7" ref="X5:X30">E5*$F$39*$G$39</f>
        <v>246</v>
      </c>
      <c r="Y5" s="124">
        <f aca="true" t="shared" si="8" ref="Y5:Y30">F5*$D$40*$C$40</f>
        <v>510.00000000000006</v>
      </c>
      <c r="Z5" s="124">
        <f aca="true" t="shared" si="9" ref="Z5:Z30">G5*$F$45*$G$45</f>
        <v>0</v>
      </c>
      <c r="AA5" s="124">
        <f aca="true" t="shared" si="10" ref="AA5:AA30">Y5+Z5</f>
        <v>510.00000000000006</v>
      </c>
      <c r="AB5" s="125">
        <f aca="true" t="shared" si="11" ref="AB5:AC30">I5*$F$41*$G$41</f>
        <v>0</v>
      </c>
      <c r="AC5" s="125">
        <f t="shared" si="11"/>
        <v>0</v>
      </c>
      <c r="AD5" s="125">
        <f aca="true" t="shared" si="12" ref="AD5:AD30">AB5+AC5</f>
        <v>0</v>
      </c>
      <c r="AE5" s="125">
        <f t="shared" si="0"/>
        <v>0</v>
      </c>
      <c r="AF5" s="125">
        <f t="shared" si="0"/>
        <v>0</v>
      </c>
      <c r="AG5" s="125">
        <f aca="true" t="shared" si="13" ref="AG5:AG30">AE5+AF5</f>
        <v>0</v>
      </c>
      <c r="AH5" s="122">
        <f aca="true" t="shared" si="14" ref="AH5:AH30">O5*$F$46*$G$46</f>
        <v>0</v>
      </c>
      <c r="AI5" s="122">
        <v>0</v>
      </c>
      <c r="AJ5" s="122">
        <v>0</v>
      </c>
      <c r="AK5" s="122">
        <f aca="true" t="shared" si="15" ref="AK5:AK30">V5+W5+X5+AA5+AD5+AG5+AH5+AI5+AJ5</f>
        <v>6914.75</v>
      </c>
      <c r="AL5" s="126"/>
      <c r="AM5" s="122">
        <v>2</v>
      </c>
      <c r="AN5" s="122" t="s">
        <v>97</v>
      </c>
      <c r="AO5" s="124">
        <f aca="true" t="shared" si="16" ref="AO5:AO30">C5*$D$37*$C$37*45%</f>
        <v>24148.125</v>
      </c>
      <c r="AP5" s="124">
        <f aca="true" t="shared" si="17" ref="AP5:AP30">D5*$D$38*$C$38*26%</f>
        <v>141.96</v>
      </c>
      <c r="AQ5" s="124">
        <f aca="true" t="shared" si="18" ref="AQ5:AQ30">E5*$D$39*$C$39*26%</f>
        <v>181.22</v>
      </c>
      <c r="AR5" s="124">
        <f aca="true" t="shared" si="19" ref="AR5:AR30">F5*$D$40*$C$40*2%</f>
        <v>10.200000000000001</v>
      </c>
      <c r="AS5" s="124">
        <v>0</v>
      </c>
      <c r="AT5" s="124">
        <f aca="true" t="shared" si="20" ref="AT5:AT30">AR5+AS5</f>
        <v>10.200000000000001</v>
      </c>
      <c r="AU5" s="125">
        <f aca="true" t="shared" si="21" ref="AU5:AU30">I5*$D$41*$C$41</f>
        <v>0</v>
      </c>
      <c r="AV5" s="125">
        <v>0</v>
      </c>
      <c r="AW5" s="125">
        <f aca="true" t="shared" si="22" ref="AW5:AW30">AU5+AV5</f>
        <v>0</v>
      </c>
      <c r="AX5" s="125">
        <f aca="true" t="shared" si="23" ref="AX5:AX30">L5*$D$42*$C$42*25%</f>
        <v>0</v>
      </c>
      <c r="AY5" s="125">
        <v>0</v>
      </c>
      <c r="AZ5" s="125">
        <f aca="true" t="shared" si="24" ref="AZ5:AZ30">AX5+AY5</f>
        <v>0</v>
      </c>
      <c r="BA5" s="122">
        <v>0</v>
      </c>
      <c r="BB5" s="122"/>
      <c r="BC5" s="122"/>
      <c r="BD5" s="122">
        <f aca="true" t="shared" si="25" ref="BD5:BD30">AO5+AP5+AQ5+AT5+AW5+AZ5+BA5+BB5+BC5</f>
        <v>24481.505</v>
      </c>
    </row>
    <row r="6" spans="1:56" s="127" customFormat="1" ht="26.25">
      <c r="A6" s="122">
        <v>3</v>
      </c>
      <c r="B6" s="122" t="s">
        <v>16</v>
      </c>
      <c r="C6" s="123">
        <v>51017</v>
      </c>
      <c r="D6" s="125">
        <v>10449</v>
      </c>
      <c r="E6" s="125">
        <v>4086</v>
      </c>
      <c r="F6" s="125">
        <v>564</v>
      </c>
      <c r="G6" s="124">
        <v>0</v>
      </c>
      <c r="H6" s="124">
        <f t="shared" si="1"/>
        <v>564</v>
      </c>
      <c r="I6" s="124">
        <v>0</v>
      </c>
      <c r="J6" s="124">
        <v>0</v>
      </c>
      <c r="K6" s="125">
        <f t="shared" si="2"/>
        <v>0</v>
      </c>
      <c r="L6" s="124">
        <v>0</v>
      </c>
      <c r="M6" s="124">
        <v>0</v>
      </c>
      <c r="N6" s="125">
        <f t="shared" si="3"/>
        <v>0</v>
      </c>
      <c r="O6" s="122">
        <v>426790</v>
      </c>
      <c r="P6" s="122">
        <v>0</v>
      </c>
      <c r="Q6" s="122">
        <v>0</v>
      </c>
      <c r="R6" s="122">
        <f t="shared" si="4"/>
        <v>492906</v>
      </c>
      <c r="S6" s="126"/>
      <c r="T6" s="122">
        <v>3</v>
      </c>
      <c r="U6" s="122" t="s">
        <v>16</v>
      </c>
      <c r="V6" s="124">
        <f t="shared" si="5"/>
        <v>23212.734999999997</v>
      </c>
      <c r="W6" s="124">
        <f t="shared" si="6"/>
        <v>10449</v>
      </c>
      <c r="X6" s="124">
        <f t="shared" si="7"/>
        <v>4903.2</v>
      </c>
      <c r="Y6" s="124">
        <f t="shared" si="8"/>
        <v>1917.6000000000001</v>
      </c>
      <c r="Z6" s="124">
        <f t="shared" si="9"/>
        <v>0</v>
      </c>
      <c r="AA6" s="124">
        <f t="shared" si="10"/>
        <v>1917.6000000000001</v>
      </c>
      <c r="AB6" s="125">
        <f t="shared" si="11"/>
        <v>0</v>
      </c>
      <c r="AC6" s="125">
        <f t="shared" si="11"/>
        <v>0</v>
      </c>
      <c r="AD6" s="125">
        <f t="shared" si="12"/>
        <v>0</v>
      </c>
      <c r="AE6" s="125">
        <f t="shared" si="0"/>
        <v>0</v>
      </c>
      <c r="AF6" s="125">
        <f t="shared" si="0"/>
        <v>0</v>
      </c>
      <c r="AG6" s="125">
        <f t="shared" si="13"/>
        <v>0</v>
      </c>
      <c r="AH6" s="122">
        <f t="shared" si="14"/>
        <v>810901</v>
      </c>
      <c r="AI6" s="122">
        <v>0</v>
      </c>
      <c r="AJ6" s="122">
        <v>0</v>
      </c>
      <c r="AK6" s="122">
        <f t="shared" si="15"/>
        <v>851383.535</v>
      </c>
      <c r="AL6" s="126"/>
      <c r="AM6" s="122">
        <v>3</v>
      </c>
      <c r="AN6" s="122" t="s">
        <v>16</v>
      </c>
      <c r="AO6" s="124">
        <f t="shared" si="16"/>
        <v>92978.4825</v>
      </c>
      <c r="AP6" s="124">
        <f t="shared" si="17"/>
        <v>11410.307999999999</v>
      </c>
      <c r="AQ6" s="124">
        <f t="shared" si="18"/>
        <v>3612.0240000000003</v>
      </c>
      <c r="AR6" s="124">
        <f t="shared" si="19"/>
        <v>38.352000000000004</v>
      </c>
      <c r="AS6" s="124">
        <v>0</v>
      </c>
      <c r="AT6" s="124">
        <f t="shared" si="20"/>
        <v>38.352000000000004</v>
      </c>
      <c r="AU6" s="125">
        <f t="shared" si="21"/>
        <v>0</v>
      </c>
      <c r="AV6" s="125">
        <v>0</v>
      </c>
      <c r="AW6" s="125">
        <f t="shared" si="22"/>
        <v>0</v>
      </c>
      <c r="AX6" s="125">
        <f t="shared" si="23"/>
        <v>0</v>
      </c>
      <c r="AY6" s="125">
        <v>0</v>
      </c>
      <c r="AZ6" s="125">
        <f t="shared" si="24"/>
        <v>0</v>
      </c>
      <c r="BA6" s="122">
        <v>0</v>
      </c>
      <c r="BB6" s="122"/>
      <c r="BC6" s="122"/>
      <c r="BD6" s="122">
        <f t="shared" si="25"/>
        <v>108039.1665</v>
      </c>
    </row>
    <row r="7" spans="1:56" s="127" customFormat="1" ht="26.25">
      <c r="A7" s="122">
        <v>4</v>
      </c>
      <c r="B7" s="122" t="s">
        <v>89</v>
      </c>
      <c r="C7" s="123">
        <v>36971</v>
      </c>
      <c r="D7" s="125">
        <v>0</v>
      </c>
      <c r="E7" s="125">
        <v>0</v>
      </c>
      <c r="F7" s="125">
        <v>315</v>
      </c>
      <c r="G7" s="125">
        <v>0</v>
      </c>
      <c r="H7" s="124">
        <f t="shared" si="1"/>
        <v>315</v>
      </c>
      <c r="I7" s="125">
        <v>0</v>
      </c>
      <c r="J7" s="125">
        <v>0</v>
      </c>
      <c r="K7" s="125">
        <f t="shared" si="2"/>
        <v>0</v>
      </c>
      <c r="L7" s="125">
        <v>0</v>
      </c>
      <c r="M7" s="125">
        <v>0</v>
      </c>
      <c r="N7" s="125">
        <f t="shared" si="3"/>
        <v>0</v>
      </c>
      <c r="O7" s="122">
        <v>692670</v>
      </c>
      <c r="P7" s="122">
        <v>0</v>
      </c>
      <c r="Q7" s="122">
        <v>0</v>
      </c>
      <c r="R7" s="122">
        <f t="shared" si="4"/>
        <v>729956</v>
      </c>
      <c r="S7" s="126"/>
      <c r="T7" s="122">
        <v>4</v>
      </c>
      <c r="U7" s="122" t="s">
        <v>89</v>
      </c>
      <c r="V7" s="124">
        <f t="shared" si="5"/>
        <v>16821.805</v>
      </c>
      <c r="W7" s="124">
        <f t="shared" si="6"/>
        <v>0</v>
      </c>
      <c r="X7" s="124">
        <f t="shared" si="7"/>
        <v>0</v>
      </c>
      <c r="Y7" s="124">
        <f t="shared" si="8"/>
        <v>1071</v>
      </c>
      <c r="Z7" s="124">
        <f t="shared" si="9"/>
        <v>0</v>
      </c>
      <c r="AA7" s="124">
        <f t="shared" si="10"/>
        <v>1071</v>
      </c>
      <c r="AB7" s="125">
        <f t="shared" si="11"/>
        <v>0</v>
      </c>
      <c r="AC7" s="125">
        <f t="shared" si="11"/>
        <v>0</v>
      </c>
      <c r="AD7" s="125">
        <f t="shared" si="12"/>
        <v>0</v>
      </c>
      <c r="AE7" s="125">
        <f t="shared" si="0"/>
        <v>0</v>
      </c>
      <c r="AF7" s="125">
        <f t="shared" si="0"/>
        <v>0</v>
      </c>
      <c r="AG7" s="125">
        <f t="shared" si="13"/>
        <v>0</v>
      </c>
      <c r="AH7" s="122">
        <f t="shared" si="14"/>
        <v>1316073</v>
      </c>
      <c r="AI7" s="122">
        <v>0</v>
      </c>
      <c r="AJ7" s="122">
        <v>0</v>
      </c>
      <c r="AK7" s="122">
        <f t="shared" si="15"/>
        <v>1333965.805</v>
      </c>
      <c r="AL7" s="126"/>
      <c r="AM7" s="122">
        <v>4</v>
      </c>
      <c r="AN7" s="122" t="s">
        <v>89</v>
      </c>
      <c r="AO7" s="124">
        <f t="shared" si="16"/>
        <v>67379.64749999999</v>
      </c>
      <c r="AP7" s="124">
        <f t="shared" si="17"/>
        <v>0</v>
      </c>
      <c r="AQ7" s="124">
        <f t="shared" si="18"/>
        <v>0</v>
      </c>
      <c r="AR7" s="124">
        <f t="shared" si="19"/>
        <v>21.42</v>
      </c>
      <c r="AS7" s="124">
        <v>0</v>
      </c>
      <c r="AT7" s="124">
        <f t="shared" si="20"/>
        <v>21.42</v>
      </c>
      <c r="AU7" s="125">
        <f t="shared" si="21"/>
        <v>0</v>
      </c>
      <c r="AV7" s="125">
        <v>0</v>
      </c>
      <c r="AW7" s="125">
        <f t="shared" si="22"/>
        <v>0</v>
      </c>
      <c r="AX7" s="125">
        <f t="shared" si="23"/>
        <v>0</v>
      </c>
      <c r="AY7" s="125">
        <v>0</v>
      </c>
      <c r="AZ7" s="125">
        <f t="shared" si="24"/>
        <v>0</v>
      </c>
      <c r="BA7" s="122">
        <v>0</v>
      </c>
      <c r="BB7" s="122"/>
      <c r="BC7" s="122"/>
      <c r="BD7" s="122">
        <f t="shared" si="25"/>
        <v>67401.06749999999</v>
      </c>
    </row>
    <row r="8" spans="1:56" s="127" customFormat="1" ht="26.25">
      <c r="A8" s="122">
        <v>5</v>
      </c>
      <c r="B8" s="122" t="s">
        <v>17</v>
      </c>
      <c r="C8" s="123">
        <v>286256</v>
      </c>
      <c r="D8" s="128">
        <v>383</v>
      </c>
      <c r="E8" s="128">
        <v>2643</v>
      </c>
      <c r="F8" s="128">
        <v>16508</v>
      </c>
      <c r="G8" s="128">
        <v>0</v>
      </c>
      <c r="H8" s="124">
        <f t="shared" si="1"/>
        <v>16508</v>
      </c>
      <c r="I8" s="128">
        <v>10000</v>
      </c>
      <c r="J8" s="128">
        <v>0</v>
      </c>
      <c r="K8" s="125">
        <f t="shared" si="2"/>
        <v>10000</v>
      </c>
      <c r="L8" s="128">
        <v>0</v>
      </c>
      <c r="M8" s="128">
        <v>0</v>
      </c>
      <c r="N8" s="125">
        <f t="shared" si="3"/>
        <v>0</v>
      </c>
      <c r="O8" s="122">
        <v>2096425</v>
      </c>
      <c r="P8" s="122">
        <v>0</v>
      </c>
      <c r="Q8" s="122">
        <v>0</v>
      </c>
      <c r="R8" s="122">
        <f t="shared" si="4"/>
        <v>2412215</v>
      </c>
      <c r="S8" s="126"/>
      <c r="T8" s="122">
        <v>5</v>
      </c>
      <c r="U8" s="122" t="s">
        <v>17</v>
      </c>
      <c r="V8" s="124">
        <f t="shared" si="5"/>
        <v>130246.48</v>
      </c>
      <c r="W8" s="124">
        <f t="shared" si="6"/>
        <v>383.00000000000006</v>
      </c>
      <c r="X8" s="124">
        <f t="shared" si="7"/>
        <v>3171.6000000000004</v>
      </c>
      <c r="Y8" s="124">
        <f t="shared" si="8"/>
        <v>56127.200000000004</v>
      </c>
      <c r="Z8" s="124">
        <f t="shared" si="9"/>
        <v>0</v>
      </c>
      <c r="AA8" s="124">
        <f t="shared" si="10"/>
        <v>56127.200000000004</v>
      </c>
      <c r="AB8" s="125">
        <f t="shared" si="11"/>
        <v>1530</v>
      </c>
      <c r="AC8" s="125">
        <f t="shared" si="11"/>
        <v>0</v>
      </c>
      <c r="AD8" s="125">
        <f t="shared" si="12"/>
        <v>1530</v>
      </c>
      <c r="AE8" s="125">
        <f t="shared" si="0"/>
        <v>0</v>
      </c>
      <c r="AF8" s="125">
        <f t="shared" si="0"/>
        <v>0</v>
      </c>
      <c r="AG8" s="125">
        <f t="shared" si="13"/>
        <v>0</v>
      </c>
      <c r="AH8" s="122">
        <f t="shared" si="14"/>
        <v>3983207.5</v>
      </c>
      <c r="AI8" s="122">
        <v>0</v>
      </c>
      <c r="AJ8" s="122">
        <v>0</v>
      </c>
      <c r="AK8" s="122">
        <f t="shared" si="15"/>
        <v>4174665.78</v>
      </c>
      <c r="AL8" s="126"/>
      <c r="AM8" s="122">
        <v>5</v>
      </c>
      <c r="AN8" s="122" t="s">
        <v>17</v>
      </c>
      <c r="AO8" s="124">
        <f t="shared" si="16"/>
        <v>521701.56000000006</v>
      </c>
      <c r="AP8" s="124">
        <f t="shared" si="17"/>
        <v>418.236</v>
      </c>
      <c r="AQ8" s="124">
        <f t="shared" si="18"/>
        <v>2336.4120000000003</v>
      </c>
      <c r="AR8" s="124">
        <f t="shared" si="19"/>
        <v>1122.544</v>
      </c>
      <c r="AS8" s="124">
        <v>0</v>
      </c>
      <c r="AT8" s="124">
        <f t="shared" si="20"/>
        <v>1122.544</v>
      </c>
      <c r="AU8" s="125">
        <f t="shared" si="21"/>
        <v>27500</v>
      </c>
      <c r="AV8" s="125">
        <v>0</v>
      </c>
      <c r="AW8" s="125">
        <f t="shared" si="22"/>
        <v>27500</v>
      </c>
      <c r="AX8" s="125">
        <f t="shared" si="23"/>
        <v>0</v>
      </c>
      <c r="AY8" s="125">
        <v>0</v>
      </c>
      <c r="AZ8" s="125">
        <f t="shared" si="24"/>
        <v>0</v>
      </c>
      <c r="BA8" s="122">
        <v>0</v>
      </c>
      <c r="BB8" s="122"/>
      <c r="BC8" s="122"/>
      <c r="BD8" s="122">
        <f t="shared" si="25"/>
        <v>553078.752</v>
      </c>
    </row>
    <row r="9" spans="1:56" s="127" customFormat="1" ht="26.25">
      <c r="A9" s="122">
        <v>6</v>
      </c>
      <c r="B9" s="122" t="s">
        <v>18</v>
      </c>
      <c r="C9" s="123">
        <v>61744</v>
      </c>
      <c r="D9" s="125">
        <v>7591</v>
      </c>
      <c r="E9" s="125">
        <v>3619</v>
      </c>
      <c r="F9" s="125">
        <v>432</v>
      </c>
      <c r="G9" s="125">
        <v>0</v>
      </c>
      <c r="H9" s="124">
        <f t="shared" si="1"/>
        <v>432</v>
      </c>
      <c r="I9" s="125">
        <v>40000</v>
      </c>
      <c r="J9" s="125">
        <v>0</v>
      </c>
      <c r="K9" s="125">
        <f t="shared" si="2"/>
        <v>40000</v>
      </c>
      <c r="L9" s="125">
        <v>10</v>
      </c>
      <c r="M9" s="125">
        <v>0</v>
      </c>
      <c r="N9" s="125">
        <f t="shared" si="3"/>
        <v>10</v>
      </c>
      <c r="O9" s="122">
        <v>2536885</v>
      </c>
      <c r="P9" s="122">
        <v>0</v>
      </c>
      <c r="Q9" s="122">
        <v>0</v>
      </c>
      <c r="R9" s="122">
        <f t="shared" si="4"/>
        <v>2650281</v>
      </c>
      <c r="S9" s="126"/>
      <c r="T9" s="122">
        <v>6</v>
      </c>
      <c r="U9" s="122" t="s">
        <v>18</v>
      </c>
      <c r="V9" s="124">
        <f t="shared" si="5"/>
        <v>28093.519999999997</v>
      </c>
      <c r="W9" s="124">
        <f t="shared" si="6"/>
        <v>7591</v>
      </c>
      <c r="X9" s="124">
        <f t="shared" si="7"/>
        <v>4342.8</v>
      </c>
      <c r="Y9" s="124">
        <f t="shared" si="8"/>
        <v>1468.8000000000002</v>
      </c>
      <c r="Z9" s="124">
        <f t="shared" si="9"/>
        <v>0</v>
      </c>
      <c r="AA9" s="124">
        <f t="shared" si="10"/>
        <v>1468.8000000000002</v>
      </c>
      <c r="AB9" s="125">
        <f t="shared" si="11"/>
        <v>6120</v>
      </c>
      <c r="AC9" s="125">
        <f t="shared" si="11"/>
        <v>0</v>
      </c>
      <c r="AD9" s="125">
        <f t="shared" si="12"/>
        <v>6120</v>
      </c>
      <c r="AE9" s="125">
        <f t="shared" si="0"/>
        <v>560</v>
      </c>
      <c r="AF9" s="125">
        <f t="shared" si="0"/>
        <v>0</v>
      </c>
      <c r="AG9" s="125">
        <f t="shared" si="13"/>
        <v>560</v>
      </c>
      <c r="AH9" s="122">
        <f t="shared" si="14"/>
        <v>4820081.5</v>
      </c>
      <c r="AI9" s="122">
        <v>0</v>
      </c>
      <c r="AJ9" s="122">
        <v>0</v>
      </c>
      <c r="AK9" s="122">
        <f t="shared" si="15"/>
        <v>4868257.62</v>
      </c>
      <c r="AL9" s="126"/>
      <c r="AM9" s="122">
        <v>6</v>
      </c>
      <c r="AN9" s="122" t="s">
        <v>18</v>
      </c>
      <c r="AO9" s="124">
        <f t="shared" si="16"/>
        <v>112528.43999999999</v>
      </c>
      <c r="AP9" s="124">
        <f t="shared" si="17"/>
        <v>8289.372</v>
      </c>
      <c r="AQ9" s="124">
        <f t="shared" si="18"/>
        <v>3199.1960000000004</v>
      </c>
      <c r="AR9" s="124">
        <f t="shared" si="19"/>
        <v>29.376000000000005</v>
      </c>
      <c r="AS9" s="124">
        <v>0</v>
      </c>
      <c r="AT9" s="124">
        <f t="shared" si="20"/>
        <v>29.376000000000005</v>
      </c>
      <c r="AU9" s="125">
        <f t="shared" si="21"/>
        <v>110000</v>
      </c>
      <c r="AV9" s="125">
        <v>0</v>
      </c>
      <c r="AW9" s="125">
        <f t="shared" si="22"/>
        <v>110000</v>
      </c>
      <c r="AX9" s="125">
        <f t="shared" si="23"/>
        <v>240</v>
      </c>
      <c r="AY9" s="125">
        <v>0</v>
      </c>
      <c r="AZ9" s="125">
        <f t="shared" si="24"/>
        <v>240</v>
      </c>
      <c r="BA9" s="122">
        <v>0</v>
      </c>
      <c r="BB9" s="122"/>
      <c r="BC9" s="122"/>
      <c r="BD9" s="122">
        <f t="shared" si="25"/>
        <v>234286.384</v>
      </c>
    </row>
    <row r="10" spans="1:56" s="127" customFormat="1" ht="26.25">
      <c r="A10" s="122">
        <v>7</v>
      </c>
      <c r="B10" s="122" t="s">
        <v>19</v>
      </c>
      <c r="C10" s="123">
        <v>321429</v>
      </c>
      <c r="D10" s="125">
        <v>13778</v>
      </c>
      <c r="E10" s="125">
        <v>0</v>
      </c>
      <c r="F10" s="125">
        <v>18255</v>
      </c>
      <c r="G10" s="125">
        <v>0</v>
      </c>
      <c r="H10" s="124">
        <f t="shared" si="1"/>
        <v>18255</v>
      </c>
      <c r="I10" s="125">
        <v>5000</v>
      </c>
      <c r="J10" s="125">
        <v>0</v>
      </c>
      <c r="K10" s="125">
        <f t="shared" si="2"/>
        <v>5000</v>
      </c>
      <c r="L10" s="125">
        <v>0</v>
      </c>
      <c r="M10" s="125">
        <v>0</v>
      </c>
      <c r="N10" s="125">
        <f t="shared" si="3"/>
        <v>0</v>
      </c>
      <c r="O10" s="122">
        <v>1815965</v>
      </c>
      <c r="P10" s="122">
        <v>0</v>
      </c>
      <c r="Q10" s="122">
        <v>0</v>
      </c>
      <c r="R10" s="122">
        <f t="shared" si="4"/>
        <v>2174427</v>
      </c>
      <c r="S10" s="126"/>
      <c r="T10" s="122">
        <v>7</v>
      </c>
      <c r="U10" s="122" t="s">
        <v>19</v>
      </c>
      <c r="V10" s="124">
        <f t="shared" si="5"/>
        <v>146250.195</v>
      </c>
      <c r="W10" s="124">
        <f t="shared" si="6"/>
        <v>13778.000000000002</v>
      </c>
      <c r="X10" s="124">
        <f t="shared" si="7"/>
        <v>0</v>
      </c>
      <c r="Y10" s="124">
        <f t="shared" si="8"/>
        <v>62067.00000000001</v>
      </c>
      <c r="Z10" s="124">
        <f t="shared" si="9"/>
        <v>0</v>
      </c>
      <c r="AA10" s="124">
        <f t="shared" si="10"/>
        <v>62067.00000000001</v>
      </c>
      <c r="AB10" s="125">
        <f t="shared" si="11"/>
        <v>765</v>
      </c>
      <c r="AC10" s="125">
        <f t="shared" si="11"/>
        <v>0</v>
      </c>
      <c r="AD10" s="125">
        <f t="shared" si="12"/>
        <v>765</v>
      </c>
      <c r="AE10" s="125">
        <f t="shared" si="0"/>
        <v>0</v>
      </c>
      <c r="AF10" s="125">
        <f t="shared" si="0"/>
        <v>0</v>
      </c>
      <c r="AG10" s="125">
        <f t="shared" si="13"/>
        <v>0</v>
      </c>
      <c r="AH10" s="122">
        <f t="shared" si="14"/>
        <v>3450333.5</v>
      </c>
      <c r="AI10" s="122">
        <v>0</v>
      </c>
      <c r="AJ10" s="122">
        <v>0</v>
      </c>
      <c r="AK10" s="122">
        <f t="shared" si="15"/>
        <v>3673193.695</v>
      </c>
      <c r="AL10" s="126"/>
      <c r="AM10" s="122">
        <v>7</v>
      </c>
      <c r="AN10" s="122" t="s">
        <v>19</v>
      </c>
      <c r="AO10" s="124">
        <f t="shared" si="16"/>
        <v>585804.3525</v>
      </c>
      <c r="AP10" s="124">
        <f t="shared" si="17"/>
        <v>15045.576000000001</v>
      </c>
      <c r="AQ10" s="124">
        <f t="shared" si="18"/>
        <v>0</v>
      </c>
      <c r="AR10" s="124">
        <f t="shared" si="19"/>
        <v>1241.3400000000001</v>
      </c>
      <c r="AS10" s="124">
        <v>0</v>
      </c>
      <c r="AT10" s="124">
        <f t="shared" si="20"/>
        <v>1241.3400000000001</v>
      </c>
      <c r="AU10" s="125">
        <f t="shared" si="21"/>
        <v>13750</v>
      </c>
      <c r="AV10" s="125">
        <v>0</v>
      </c>
      <c r="AW10" s="125">
        <f t="shared" si="22"/>
        <v>13750</v>
      </c>
      <c r="AX10" s="125">
        <f t="shared" si="23"/>
        <v>0</v>
      </c>
      <c r="AY10" s="125">
        <v>0</v>
      </c>
      <c r="AZ10" s="125">
        <f t="shared" si="24"/>
        <v>0</v>
      </c>
      <c r="BA10" s="122">
        <v>0</v>
      </c>
      <c r="BB10" s="122"/>
      <c r="BC10" s="122"/>
      <c r="BD10" s="122">
        <f t="shared" si="25"/>
        <v>615841.2685</v>
      </c>
    </row>
    <row r="11" spans="1:56" s="127" customFormat="1" ht="26.25">
      <c r="A11" s="122">
        <v>8</v>
      </c>
      <c r="B11" s="122" t="s">
        <v>20</v>
      </c>
      <c r="C11" s="123">
        <v>139473</v>
      </c>
      <c r="D11" s="125">
        <v>1957</v>
      </c>
      <c r="E11" s="125">
        <v>3352</v>
      </c>
      <c r="F11" s="125">
        <v>15216</v>
      </c>
      <c r="G11" s="125">
        <v>0</v>
      </c>
      <c r="H11" s="124">
        <f t="shared" si="1"/>
        <v>15216</v>
      </c>
      <c r="I11" s="125">
        <v>0</v>
      </c>
      <c r="J11" s="125">
        <v>0</v>
      </c>
      <c r="K11" s="125">
        <f t="shared" si="2"/>
        <v>0</v>
      </c>
      <c r="L11" s="125">
        <v>0</v>
      </c>
      <c r="M11" s="125">
        <v>0</v>
      </c>
      <c r="N11" s="125">
        <f t="shared" si="3"/>
        <v>0</v>
      </c>
      <c r="O11" s="122">
        <v>2624260</v>
      </c>
      <c r="P11" s="122">
        <v>0</v>
      </c>
      <c r="Q11" s="122">
        <v>0</v>
      </c>
      <c r="R11" s="122">
        <f t="shared" si="4"/>
        <v>2784258</v>
      </c>
      <c r="S11" s="126"/>
      <c r="T11" s="122">
        <v>8</v>
      </c>
      <c r="U11" s="122" t="s">
        <v>20</v>
      </c>
      <c r="V11" s="124">
        <f t="shared" si="5"/>
        <v>63460.215</v>
      </c>
      <c r="W11" s="124">
        <f t="shared" si="6"/>
        <v>1957.0000000000002</v>
      </c>
      <c r="X11" s="124">
        <f t="shared" si="7"/>
        <v>4022.4</v>
      </c>
      <c r="Y11" s="124">
        <f t="shared" si="8"/>
        <v>51734.4</v>
      </c>
      <c r="Z11" s="124">
        <f t="shared" si="9"/>
        <v>0</v>
      </c>
      <c r="AA11" s="124">
        <f t="shared" si="10"/>
        <v>51734.4</v>
      </c>
      <c r="AB11" s="125">
        <f t="shared" si="11"/>
        <v>0</v>
      </c>
      <c r="AC11" s="125">
        <f t="shared" si="11"/>
        <v>0</v>
      </c>
      <c r="AD11" s="125">
        <f t="shared" si="12"/>
        <v>0</v>
      </c>
      <c r="AE11" s="125">
        <f t="shared" si="0"/>
        <v>0</v>
      </c>
      <c r="AF11" s="125">
        <f t="shared" si="0"/>
        <v>0</v>
      </c>
      <c r="AG11" s="125">
        <f t="shared" si="13"/>
        <v>0</v>
      </c>
      <c r="AH11" s="122">
        <f t="shared" si="14"/>
        <v>4986094</v>
      </c>
      <c r="AI11" s="122">
        <v>330000</v>
      </c>
      <c r="AJ11" s="122">
        <v>0</v>
      </c>
      <c r="AK11" s="122">
        <f t="shared" si="15"/>
        <v>5437268.015</v>
      </c>
      <c r="AL11" s="126"/>
      <c r="AM11" s="122">
        <v>8</v>
      </c>
      <c r="AN11" s="122" t="s">
        <v>20</v>
      </c>
      <c r="AO11" s="124">
        <f t="shared" si="16"/>
        <v>254189.5425</v>
      </c>
      <c r="AP11" s="124">
        <f t="shared" si="17"/>
        <v>2137.044</v>
      </c>
      <c r="AQ11" s="124">
        <f t="shared" si="18"/>
        <v>2963.1680000000006</v>
      </c>
      <c r="AR11" s="124">
        <f t="shared" si="19"/>
        <v>1034.688</v>
      </c>
      <c r="AS11" s="124">
        <v>0</v>
      </c>
      <c r="AT11" s="124">
        <f t="shared" si="20"/>
        <v>1034.688</v>
      </c>
      <c r="AU11" s="125">
        <f t="shared" si="21"/>
        <v>0</v>
      </c>
      <c r="AV11" s="125">
        <v>0</v>
      </c>
      <c r="AW11" s="125">
        <f t="shared" si="22"/>
        <v>0</v>
      </c>
      <c r="AX11" s="125">
        <f t="shared" si="23"/>
        <v>0</v>
      </c>
      <c r="AY11" s="125">
        <v>0</v>
      </c>
      <c r="AZ11" s="125">
        <f t="shared" si="24"/>
        <v>0</v>
      </c>
      <c r="BA11" s="122">
        <v>0</v>
      </c>
      <c r="BB11" s="122">
        <v>57000</v>
      </c>
      <c r="BC11" s="122">
        <v>339000</v>
      </c>
      <c r="BD11" s="122">
        <f t="shared" si="25"/>
        <v>656324.4425</v>
      </c>
    </row>
    <row r="12" spans="1:56" s="127" customFormat="1" ht="26.25">
      <c r="A12" s="122">
        <v>9</v>
      </c>
      <c r="B12" s="122" t="s">
        <v>96</v>
      </c>
      <c r="C12" s="123">
        <v>47316</v>
      </c>
      <c r="D12" s="125">
        <v>685</v>
      </c>
      <c r="E12" s="125">
        <v>725</v>
      </c>
      <c r="F12" s="125">
        <v>518</v>
      </c>
      <c r="G12" s="125">
        <v>0</v>
      </c>
      <c r="H12" s="124">
        <f t="shared" si="1"/>
        <v>518</v>
      </c>
      <c r="I12" s="125">
        <v>0</v>
      </c>
      <c r="J12" s="125">
        <v>0</v>
      </c>
      <c r="K12" s="125">
        <f t="shared" si="2"/>
        <v>0</v>
      </c>
      <c r="L12" s="125">
        <v>100</v>
      </c>
      <c r="M12" s="125">
        <v>0</v>
      </c>
      <c r="N12" s="125">
        <f t="shared" si="3"/>
        <v>100</v>
      </c>
      <c r="O12" s="122">
        <v>0</v>
      </c>
      <c r="P12" s="122">
        <v>0</v>
      </c>
      <c r="Q12" s="122">
        <v>0</v>
      </c>
      <c r="R12" s="122">
        <f t="shared" si="4"/>
        <v>49344</v>
      </c>
      <c r="S12" s="126"/>
      <c r="T12" s="122">
        <v>9</v>
      </c>
      <c r="U12" s="122" t="s">
        <v>96</v>
      </c>
      <c r="V12" s="124">
        <f t="shared" si="5"/>
        <v>21528.78</v>
      </c>
      <c r="W12" s="124">
        <f t="shared" si="6"/>
        <v>685</v>
      </c>
      <c r="X12" s="124">
        <f t="shared" si="7"/>
        <v>870</v>
      </c>
      <c r="Y12" s="124">
        <f t="shared" si="8"/>
        <v>1761.2</v>
      </c>
      <c r="Z12" s="124">
        <f t="shared" si="9"/>
        <v>0</v>
      </c>
      <c r="AA12" s="124">
        <f t="shared" si="10"/>
        <v>1761.2</v>
      </c>
      <c r="AB12" s="125">
        <f t="shared" si="11"/>
        <v>0</v>
      </c>
      <c r="AC12" s="125">
        <f t="shared" si="11"/>
        <v>0</v>
      </c>
      <c r="AD12" s="125">
        <f t="shared" si="12"/>
        <v>0</v>
      </c>
      <c r="AE12" s="125">
        <f t="shared" si="0"/>
        <v>5600</v>
      </c>
      <c r="AF12" s="125">
        <f t="shared" si="0"/>
        <v>0</v>
      </c>
      <c r="AG12" s="125">
        <f t="shared" si="13"/>
        <v>5600</v>
      </c>
      <c r="AH12" s="122">
        <f t="shared" si="14"/>
        <v>0</v>
      </c>
      <c r="AI12" s="122">
        <v>0</v>
      </c>
      <c r="AJ12" s="122">
        <v>0</v>
      </c>
      <c r="AK12" s="122">
        <f t="shared" si="15"/>
        <v>30444.98</v>
      </c>
      <c r="AL12" s="126"/>
      <c r="AM12" s="122">
        <v>9</v>
      </c>
      <c r="AN12" s="122" t="s">
        <v>96</v>
      </c>
      <c r="AO12" s="124">
        <f t="shared" si="16"/>
        <v>86233.41</v>
      </c>
      <c r="AP12" s="124">
        <f t="shared" si="17"/>
        <v>748.02</v>
      </c>
      <c r="AQ12" s="124">
        <f t="shared" si="18"/>
        <v>640.9</v>
      </c>
      <c r="AR12" s="124">
        <f t="shared" si="19"/>
        <v>35.224000000000004</v>
      </c>
      <c r="AS12" s="124">
        <v>0</v>
      </c>
      <c r="AT12" s="124">
        <f t="shared" si="20"/>
        <v>35.224000000000004</v>
      </c>
      <c r="AU12" s="125">
        <f t="shared" si="21"/>
        <v>0</v>
      </c>
      <c r="AV12" s="125">
        <v>0</v>
      </c>
      <c r="AW12" s="125">
        <f t="shared" si="22"/>
        <v>0</v>
      </c>
      <c r="AX12" s="125">
        <f t="shared" si="23"/>
        <v>2400</v>
      </c>
      <c r="AY12" s="125">
        <v>0</v>
      </c>
      <c r="AZ12" s="125">
        <f t="shared" si="24"/>
        <v>2400</v>
      </c>
      <c r="BA12" s="122">
        <v>0</v>
      </c>
      <c r="BB12" s="122">
        <v>24000</v>
      </c>
      <c r="BC12" s="122"/>
      <c r="BD12" s="122">
        <f t="shared" si="25"/>
        <v>114057.554</v>
      </c>
    </row>
    <row r="13" spans="1:56" s="127" customFormat="1" ht="26.25">
      <c r="A13" s="122">
        <v>10</v>
      </c>
      <c r="B13" s="122" t="s">
        <v>21</v>
      </c>
      <c r="C13" s="123">
        <v>401641</v>
      </c>
      <c r="D13" s="125">
        <v>5002</v>
      </c>
      <c r="E13" s="125">
        <v>5449</v>
      </c>
      <c r="F13" s="125">
        <v>5786</v>
      </c>
      <c r="G13" s="125">
        <v>0</v>
      </c>
      <c r="H13" s="124">
        <f t="shared" si="1"/>
        <v>5786</v>
      </c>
      <c r="I13" s="125">
        <v>5000</v>
      </c>
      <c r="J13" s="125">
        <v>0</v>
      </c>
      <c r="K13" s="125">
        <f t="shared" si="2"/>
        <v>5000</v>
      </c>
      <c r="L13" s="125">
        <v>20</v>
      </c>
      <c r="M13" s="125">
        <v>160</v>
      </c>
      <c r="N13" s="125">
        <f t="shared" si="3"/>
        <v>180</v>
      </c>
      <c r="O13" s="122">
        <v>2498150</v>
      </c>
      <c r="P13" s="122">
        <v>0</v>
      </c>
      <c r="Q13" s="122">
        <v>0</v>
      </c>
      <c r="R13" s="122">
        <f t="shared" si="4"/>
        <v>2921208</v>
      </c>
      <c r="S13" s="126"/>
      <c r="T13" s="122">
        <v>10</v>
      </c>
      <c r="U13" s="122" t="s">
        <v>21</v>
      </c>
      <c r="V13" s="124">
        <f t="shared" si="5"/>
        <v>182746.65499999997</v>
      </c>
      <c r="W13" s="124">
        <f t="shared" si="6"/>
        <v>5002</v>
      </c>
      <c r="X13" s="124">
        <f t="shared" si="7"/>
        <v>6538.8</v>
      </c>
      <c r="Y13" s="124">
        <f t="shared" si="8"/>
        <v>19672.4</v>
      </c>
      <c r="Z13" s="124">
        <f t="shared" si="9"/>
        <v>0</v>
      </c>
      <c r="AA13" s="124">
        <f t="shared" si="10"/>
        <v>19672.4</v>
      </c>
      <c r="AB13" s="125">
        <f t="shared" si="11"/>
        <v>765</v>
      </c>
      <c r="AC13" s="125">
        <f t="shared" si="11"/>
        <v>0</v>
      </c>
      <c r="AD13" s="125">
        <f t="shared" si="12"/>
        <v>765</v>
      </c>
      <c r="AE13" s="125">
        <f t="shared" si="0"/>
        <v>1120</v>
      </c>
      <c r="AF13" s="125">
        <f t="shared" si="0"/>
        <v>8960</v>
      </c>
      <c r="AG13" s="125">
        <f t="shared" si="13"/>
        <v>10080</v>
      </c>
      <c r="AH13" s="122">
        <f t="shared" si="14"/>
        <v>4746485</v>
      </c>
      <c r="AI13" s="122">
        <v>0</v>
      </c>
      <c r="AJ13" s="122">
        <v>28000</v>
      </c>
      <c r="AK13" s="122">
        <f t="shared" si="15"/>
        <v>4999289.8549999995</v>
      </c>
      <c r="AL13" s="126"/>
      <c r="AM13" s="122">
        <v>10</v>
      </c>
      <c r="AN13" s="122" t="s">
        <v>21</v>
      </c>
      <c r="AO13" s="124">
        <f t="shared" si="16"/>
        <v>731990.7225</v>
      </c>
      <c r="AP13" s="124">
        <f t="shared" si="17"/>
        <v>5462.183999999999</v>
      </c>
      <c r="AQ13" s="124">
        <f t="shared" si="18"/>
        <v>4816.916000000001</v>
      </c>
      <c r="AR13" s="124">
        <f t="shared" si="19"/>
        <v>393.44800000000004</v>
      </c>
      <c r="AS13" s="124">
        <v>0</v>
      </c>
      <c r="AT13" s="124">
        <f t="shared" si="20"/>
        <v>393.44800000000004</v>
      </c>
      <c r="AU13" s="125">
        <f t="shared" si="21"/>
        <v>13750</v>
      </c>
      <c r="AV13" s="125">
        <v>0</v>
      </c>
      <c r="AW13" s="125">
        <f t="shared" si="22"/>
        <v>13750</v>
      </c>
      <c r="AX13" s="125">
        <f t="shared" si="23"/>
        <v>480</v>
      </c>
      <c r="AY13" s="125">
        <v>0</v>
      </c>
      <c r="AZ13" s="125">
        <f t="shared" si="24"/>
        <v>480</v>
      </c>
      <c r="BA13" s="122">
        <v>0</v>
      </c>
      <c r="BB13" s="122"/>
      <c r="BC13" s="122">
        <v>974000</v>
      </c>
      <c r="BD13" s="122">
        <f t="shared" si="25"/>
        <v>1730893.2705</v>
      </c>
    </row>
    <row r="14" spans="1:56" s="127" customFormat="1" ht="26.25">
      <c r="A14" s="122">
        <v>11</v>
      </c>
      <c r="B14" s="122" t="s">
        <v>98</v>
      </c>
      <c r="C14" s="123">
        <v>54134</v>
      </c>
      <c r="D14" s="125">
        <v>6641</v>
      </c>
      <c r="E14" s="125">
        <v>3166</v>
      </c>
      <c r="F14" s="125">
        <v>377</v>
      </c>
      <c r="G14" s="125">
        <v>0</v>
      </c>
      <c r="H14" s="124">
        <f>F26+G14</f>
        <v>353</v>
      </c>
      <c r="I14" s="125">
        <v>2000</v>
      </c>
      <c r="J14" s="125">
        <v>0</v>
      </c>
      <c r="K14" s="125">
        <f t="shared" si="2"/>
        <v>2000</v>
      </c>
      <c r="L14" s="125">
        <v>0</v>
      </c>
      <c r="M14" s="125">
        <v>0</v>
      </c>
      <c r="N14" s="125">
        <f t="shared" si="3"/>
        <v>0</v>
      </c>
      <c r="O14" s="122">
        <v>0</v>
      </c>
      <c r="P14" s="122">
        <v>0</v>
      </c>
      <c r="Q14" s="122">
        <v>0</v>
      </c>
      <c r="R14" s="122">
        <f t="shared" si="4"/>
        <v>66294</v>
      </c>
      <c r="S14" s="126"/>
      <c r="T14" s="122">
        <v>11</v>
      </c>
      <c r="U14" s="122" t="s">
        <v>98</v>
      </c>
      <c r="V14" s="124">
        <f t="shared" si="5"/>
        <v>24630.969999999998</v>
      </c>
      <c r="W14" s="124">
        <f t="shared" si="6"/>
        <v>6641</v>
      </c>
      <c r="X14" s="124">
        <f t="shared" si="7"/>
        <v>3799.2000000000003</v>
      </c>
      <c r="Y14" s="124">
        <f t="shared" si="8"/>
        <v>1281.8000000000002</v>
      </c>
      <c r="Z14" s="124">
        <f t="shared" si="9"/>
        <v>0</v>
      </c>
      <c r="AA14" s="124">
        <f t="shared" si="10"/>
        <v>1281.8000000000002</v>
      </c>
      <c r="AB14" s="125">
        <f t="shared" si="11"/>
        <v>306</v>
      </c>
      <c r="AC14" s="125">
        <f t="shared" si="11"/>
        <v>0</v>
      </c>
      <c r="AD14" s="125">
        <f t="shared" si="12"/>
        <v>306</v>
      </c>
      <c r="AE14" s="125">
        <f t="shared" si="0"/>
        <v>0</v>
      </c>
      <c r="AF14" s="125">
        <f t="shared" si="0"/>
        <v>0</v>
      </c>
      <c r="AG14" s="125">
        <f t="shared" si="13"/>
        <v>0</v>
      </c>
      <c r="AH14" s="122">
        <f t="shared" si="14"/>
        <v>0</v>
      </c>
      <c r="AI14" s="122">
        <v>0</v>
      </c>
      <c r="AJ14" s="122">
        <v>0</v>
      </c>
      <c r="AK14" s="122">
        <f t="shared" si="15"/>
        <v>36658.97</v>
      </c>
      <c r="AL14" s="126"/>
      <c r="AM14" s="122">
        <v>11</v>
      </c>
      <c r="AN14" s="122" t="s">
        <v>98</v>
      </c>
      <c r="AO14" s="124">
        <f t="shared" si="16"/>
        <v>98659.215</v>
      </c>
      <c r="AP14" s="124">
        <f t="shared" si="17"/>
        <v>7251.972000000001</v>
      </c>
      <c r="AQ14" s="124">
        <f t="shared" si="18"/>
        <v>2798.7440000000006</v>
      </c>
      <c r="AR14" s="124">
        <f t="shared" si="19"/>
        <v>25.636000000000003</v>
      </c>
      <c r="AS14" s="124">
        <v>0</v>
      </c>
      <c r="AT14" s="124">
        <f t="shared" si="20"/>
        <v>25.636000000000003</v>
      </c>
      <c r="AU14" s="125">
        <f t="shared" si="21"/>
        <v>5500</v>
      </c>
      <c r="AV14" s="125">
        <v>0</v>
      </c>
      <c r="AW14" s="125">
        <f t="shared" si="22"/>
        <v>5500</v>
      </c>
      <c r="AX14" s="125">
        <f t="shared" si="23"/>
        <v>0</v>
      </c>
      <c r="AY14" s="125">
        <v>0</v>
      </c>
      <c r="AZ14" s="125">
        <f t="shared" si="24"/>
        <v>0</v>
      </c>
      <c r="BA14" s="122">
        <v>0</v>
      </c>
      <c r="BB14" s="122"/>
      <c r="BC14" s="122"/>
      <c r="BD14" s="122">
        <f t="shared" si="25"/>
        <v>114235.567</v>
      </c>
    </row>
    <row r="15" spans="1:56" s="127" customFormat="1" ht="26.25">
      <c r="A15" s="122">
        <v>12</v>
      </c>
      <c r="B15" s="122" t="s">
        <v>22</v>
      </c>
      <c r="C15" s="123">
        <v>26297</v>
      </c>
      <c r="D15" s="125">
        <v>1448</v>
      </c>
      <c r="E15" s="125">
        <v>250</v>
      </c>
      <c r="F15" s="125">
        <v>115</v>
      </c>
      <c r="G15" s="125">
        <v>0</v>
      </c>
      <c r="H15" s="124">
        <f aca="true" t="shared" si="26" ref="H15:H30">F14+G15</f>
        <v>377</v>
      </c>
      <c r="I15" s="125">
        <v>0</v>
      </c>
      <c r="J15" s="125">
        <v>0</v>
      </c>
      <c r="K15" s="125">
        <f t="shared" si="2"/>
        <v>0</v>
      </c>
      <c r="L15" s="125">
        <v>0</v>
      </c>
      <c r="M15" s="125">
        <v>0</v>
      </c>
      <c r="N15" s="125">
        <f t="shared" si="3"/>
        <v>0</v>
      </c>
      <c r="O15" s="122">
        <v>415110</v>
      </c>
      <c r="P15" s="122">
        <v>0</v>
      </c>
      <c r="Q15" s="122">
        <v>0</v>
      </c>
      <c r="R15" s="122">
        <f t="shared" si="4"/>
        <v>443482</v>
      </c>
      <c r="S15" s="126"/>
      <c r="T15" s="122">
        <v>12</v>
      </c>
      <c r="U15" s="122" t="s">
        <v>22</v>
      </c>
      <c r="V15" s="124">
        <f t="shared" si="5"/>
        <v>11965.134999999998</v>
      </c>
      <c r="W15" s="124">
        <f t="shared" si="6"/>
        <v>1448</v>
      </c>
      <c r="X15" s="124">
        <f t="shared" si="7"/>
        <v>300</v>
      </c>
      <c r="Y15" s="124">
        <f t="shared" si="8"/>
        <v>391</v>
      </c>
      <c r="Z15" s="124">
        <f t="shared" si="9"/>
        <v>0</v>
      </c>
      <c r="AA15" s="124">
        <f t="shared" si="10"/>
        <v>391</v>
      </c>
      <c r="AB15" s="125">
        <f t="shared" si="11"/>
        <v>0</v>
      </c>
      <c r="AC15" s="125">
        <f t="shared" si="11"/>
        <v>0</v>
      </c>
      <c r="AD15" s="125">
        <f t="shared" si="12"/>
        <v>0</v>
      </c>
      <c r="AE15" s="125">
        <f t="shared" si="0"/>
        <v>0</v>
      </c>
      <c r="AF15" s="125">
        <f t="shared" si="0"/>
        <v>0</v>
      </c>
      <c r="AG15" s="125">
        <f t="shared" si="13"/>
        <v>0</v>
      </c>
      <c r="AH15" s="122">
        <f t="shared" si="14"/>
        <v>788709</v>
      </c>
      <c r="AI15" s="122">
        <v>0</v>
      </c>
      <c r="AJ15" s="122">
        <v>0</v>
      </c>
      <c r="AK15" s="122">
        <f t="shared" si="15"/>
        <v>802813.135</v>
      </c>
      <c r="AL15" s="126"/>
      <c r="AM15" s="122">
        <v>12</v>
      </c>
      <c r="AN15" s="122" t="s">
        <v>22</v>
      </c>
      <c r="AO15" s="124">
        <f t="shared" si="16"/>
        <v>47926.282499999994</v>
      </c>
      <c r="AP15" s="124">
        <f t="shared" si="17"/>
        <v>1581.216</v>
      </c>
      <c r="AQ15" s="124">
        <f t="shared" si="18"/>
        <v>221.00000000000003</v>
      </c>
      <c r="AR15" s="124">
        <f t="shared" si="19"/>
        <v>7.82</v>
      </c>
      <c r="AS15" s="124">
        <v>0</v>
      </c>
      <c r="AT15" s="124">
        <f t="shared" si="20"/>
        <v>7.82</v>
      </c>
      <c r="AU15" s="125">
        <f t="shared" si="21"/>
        <v>0</v>
      </c>
      <c r="AV15" s="125">
        <v>0</v>
      </c>
      <c r="AW15" s="125">
        <f t="shared" si="22"/>
        <v>0</v>
      </c>
      <c r="AX15" s="125">
        <f t="shared" si="23"/>
        <v>0</v>
      </c>
      <c r="AY15" s="125">
        <v>0</v>
      </c>
      <c r="AZ15" s="125">
        <f t="shared" si="24"/>
        <v>0</v>
      </c>
      <c r="BA15" s="122">
        <v>0</v>
      </c>
      <c r="BB15" s="122">
        <v>0</v>
      </c>
      <c r="BC15" s="122">
        <v>0</v>
      </c>
      <c r="BD15" s="122">
        <f t="shared" si="25"/>
        <v>49736.318499999994</v>
      </c>
    </row>
    <row r="16" spans="1:56" s="127" customFormat="1" ht="26.25">
      <c r="A16" s="122">
        <v>13</v>
      </c>
      <c r="B16" s="122" t="s">
        <v>23</v>
      </c>
      <c r="C16" s="123">
        <v>114580</v>
      </c>
      <c r="D16" s="125">
        <v>3148</v>
      </c>
      <c r="E16" s="125">
        <v>2330</v>
      </c>
      <c r="F16" s="125">
        <v>960</v>
      </c>
      <c r="G16" s="125">
        <v>0</v>
      </c>
      <c r="H16" s="124">
        <f t="shared" si="26"/>
        <v>115</v>
      </c>
      <c r="I16" s="125">
        <v>60000</v>
      </c>
      <c r="J16" s="125">
        <v>40000</v>
      </c>
      <c r="K16" s="125">
        <f t="shared" si="2"/>
        <v>100000</v>
      </c>
      <c r="L16" s="125">
        <v>50</v>
      </c>
      <c r="M16" s="125">
        <v>0</v>
      </c>
      <c r="N16" s="125">
        <f t="shared" si="3"/>
        <v>50</v>
      </c>
      <c r="O16" s="122">
        <v>10277742</v>
      </c>
      <c r="P16" s="122">
        <v>0</v>
      </c>
      <c r="Q16" s="122">
        <v>0</v>
      </c>
      <c r="R16" s="122">
        <f t="shared" si="4"/>
        <v>10497965</v>
      </c>
      <c r="S16" s="126"/>
      <c r="T16" s="122">
        <v>13</v>
      </c>
      <c r="U16" s="122" t="s">
        <v>23</v>
      </c>
      <c r="V16" s="124">
        <f t="shared" si="5"/>
        <v>52133.9</v>
      </c>
      <c r="W16" s="124">
        <f t="shared" si="6"/>
        <v>3148</v>
      </c>
      <c r="X16" s="124">
        <f t="shared" si="7"/>
        <v>2796</v>
      </c>
      <c r="Y16" s="124">
        <f t="shared" si="8"/>
        <v>3264.0000000000005</v>
      </c>
      <c r="Z16" s="124">
        <f t="shared" si="9"/>
        <v>0</v>
      </c>
      <c r="AA16" s="124">
        <f t="shared" si="10"/>
        <v>3264.0000000000005</v>
      </c>
      <c r="AB16" s="125">
        <f t="shared" si="11"/>
        <v>9180</v>
      </c>
      <c r="AC16" s="125">
        <f t="shared" si="11"/>
        <v>6120</v>
      </c>
      <c r="AD16" s="125">
        <f t="shared" si="12"/>
        <v>15300</v>
      </c>
      <c r="AE16" s="125">
        <f t="shared" si="0"/>
        <v>2800</v>
      </c>
      <c r="AF16" s="125">
        <f t="shared" si="0"/>
        <v>0</v>
      </c>
      <c r="AG16" s="125">
        <f t="shared" si="13"/>
        <v>2800</v>
      </c>
      <c r="AH16" s="122">
        <f t="shared" si="14"/>
        <v>19527709.8</v>
      </c>
      <c r="AI16" s="122">
        <v>0</v>
      </c>
      <c r="AJ16" s="122">
        <v>0</v>
      </c>
      <c r="AK16" s="122">
        <f t="shared" si="15"/>
        <v>19607151.7</v>
      </c>
      <c r="AL16" s="126"/>
      <c r="AM16" s="122">
        <v>13</v>
      </c>
      <c r="AN16" s="122" t="s">
        <v>23</v>
      </c>
      <c r="AO16" s="124">
        <f t="shared" si="16"/>
        <v>208822.05000000002</v>
      </c>
      <c r="AP16" s="124">
        <f t="shared" si="17"/>
        <v>3437.616</v>
      </c>
      <c r="AQ16" s="124">
        <f t="shared" si="18"/>
        <v>2059.7200000000003</v>
      </c>
      <c r="AR16" s="124">
        <f t="shared" si="19"/>
        <v>65.28000000000002</v>
      </c>
      <c r="AS16" s="124">
        <v>0</v>
      </c>
      <c r="AT16" s="124">
        <f t="shared" si="20"/>
        <v>65.28000000000002</v>
      </c>
      <c r="AU16" s="125">
        <f t="shared" si="21"/>
        <v>165000</v>
      </c>
      <c r="AV16" s="125">
        <v>0</v>
      </c>
      <c r="AW16" s="125">
        <f t="shared" si="22"/>
        <v>165000</v>
      </c>
      <c r="AX16" s="125">
        <f t="shared" si="23"/>
        <v>1200</v>
      </c>
      <c r="AY16" s="125">
        <v>0</v>
      </c>
      <c r="AZ16" s="125">
        <f t="shared" si="24"/>
        <v>1200</v>
      </c>
      <c r="BA16" s="122">
        <v>0</v>
      </c>
      <c r="BB16" s="122">
        <v>0</v>
      </c>
      <c r="BC16" s="122">
        <v>633000</v>
      </c>
      <c r="BD16" s="122">
        <f t="shared" si="25"/>
        <v>1013584.666</v>
      </c>
    </row>
    <row r="17" spans="1:56" s="127" customFormat="1" ht="52.5">
      <c r="A17" s="122">
        <v>14</v>
      </c>
      <c r="B17" s="122" t="s">
        <v>24</v>
      </c>
      <c r="C17" s="123">
        <v>37372</v>
      </c>
      <c r="D17" s="125">
        <v>7115</v>
      </c>
      <c r="E17" s="125">
        <v>2378</v>
      </c>
      <c r="F17" s="125">
        <v>225</v>
      </c>
      <c r="G17" s="125">
        <v>0</v>
      </c>
      <c r="H17" s="124">
        <f t="shared" si="26"/>
        <v>960</v>
      </c>
      <c r="I17" s="125">
        <v>2000</v>
      </c>
      <c r="J17" s="125">
        <v>0</v>
      </c>
      <c r="K17" s="125">
        <f t="shared" si="2"/>
        <v>2000</v>
      </c>
      <c r="L17" s="125">
        <v>50</v>
      </c>
      <c r="M17" s="125">
        <v>200</v>
      </c>
      <c r="N17" s="125">
        <f t="shared" si="3"/>
        <v>250</v>
      </c>
      <c r="O17" s="122">
        <v>1922175</v>
      </c>
      <c r="P17" s="122">
        <v>0</v>
      </c>
      <c r="Q17" s="122">
        <v>0</v>
      </c>
      <c r="R17" s="122">
        <f t="shared" si="4"/>
        <v>1972250</v>
      </c>
      <c r="S17" s="126"/>
      <c r="T17" s="122">
        <v>14</v>
      </c>
      <c r="U17" s="122" t="s">
        <v>24</v>
      </c>
      <c r="V17" s="124">
        <f t="shared" si="5"/>
        <v>17004.26</v>
      </c>
      <c r="W17" s="124">
        <f t="shared" si="6"/>
        <v>7115</v>
      </c>
      <c r="X17" s="124">
        <f t="shared" si="7"/>
        <v>2853.6000000000004</v>
      </c>
      <c r="Y17" s="124">
        <f t="shared" si="8"/>
        <v>765</v>
      </c>
      <c r="Z17" s="124">
        <f t="shared" si="9"/>
        <v>0</v>
      </c>
      <c r="AA17" s="124">
        <f t="shared" si="10"/>
        <v>765</v>
      </c>
      <c r="AB17" s="125">
        <f t="shared" si="11"/>
        <v>306</v>
      </c>
      <c r="AC17" s="125">
        <f t="shared" si="11"/>
        <v>0</v>
      </c>
      <c r="AD17" s="125">
        <f t="shared" si="12"/>
        <v>306</v>
      </c>
      <c r="AE17" s="125">
        <f t="shared" si="0"/>
        <v>2800</v>
      </c>
      <c r="AF17" s="125">
        <f t="shared" si="0"/>
        <v>11200</v>
      </c>
      <c r="AG17" s="125">
        <f t="shared" si="13"/>
        <v>14000</v>
      </c>
      <c r="AH17" s="122">
        <f t="shared" si="14"/>
        <v>3652132.5</v>
      </c>
      <c r="AI17" s="122">
        <v>0</v>
      </c>
      <c r="AJ17" s="122">
        <v>0</v>
      </c>
      <c r="AK17" s="122">
        <f t="shared" si="15"/>
        <v>3694176.36</v>
      </c>
      <c r="AL17" s="126"/>
      <c r="AM17" s="122">
        <v>14</v>
      </c>
      <c r="AN17" s="122" t="s">
        <v>24</v>
      </c>
      <c r="AO17" s="124">
        <f t="shared" si="16"/>
        <v>68110.47</v>
      </c>
      <c r="AP17" s="124">
        <f t="shared" si="17"/>
        <v>7769.58</v>
      </c>
      <c r="AQ17" s="124">
        <f t="shared" si="18"/>
        <v>2102.152</v>
      </c>
      <c r="AR17" s="124">
        <f t="shared" si="19"/>
        <v>15.3</v>
      </c>
      <c r="AS17" s="124">
        <v>0</v>
      </c>
      <c r="AT17" s="124">
        <f t="shared" si="20"/>
        <v>15.3</v>
      </c>
      <c r="AU17" s="125">
        <f t="shared" si="21"/>
        <v>5500</v>
      </c>
      <c r="AV17" s="125">
        <v>0</v>
      </c>
      <c r="AW17" s="125">
        <f t="shared" si="22"/>
        <v>5500</v>
      </c>
      <c r="AX17" s="125">
        <f t="shared" si="23"/>
        <v>1200</v>
      </c>
      <c r="AY17" s="125">
        <v>0</v>
      </c>
      <c r="AZ17" s="125">
        <f t="shared" si="24"/>
        <v>1200</v>
      </c>
      <c r="BA17" s="122">
        <v>0</v>
      </c>
      <c r="BB17" s="122">
        <v>0</v>
      </c>
      <c r="BC17" s="122">
        <v>0</v>
      </c>
      <c r="BD17" s="122">
        <f t="shared" si="25"/>
        <v>84697.50200000001</v>
      </c>
    </row>
    <row r="18" spans="1:56" s="127" customFormat="1" ht="26.25">
      <c r="A18" s="122">
        <v>15</v>
      </c>
      <c r="B18" s="122" t="s">
        <v>64</v>
      </c>
      <c r="C18" s="123">
        <v>64494</v>
      </c>
      <c r="D18" s="125">
        <v>961</v>
      </c>
      <c r="E18" s="125">
        <v>290</v>
      </c>
      <c r="F18" s="125">
        <v>840</v>
      </c>
      <c r="G18" s="125">
        <v>0</v>
      </c>
      <c r="H18" s="124">
        <f t="shared" si="26"/>
        <v>225</v>
      </c>
      <c r="I18" s="125">
        <v>2000</v>
      </c>
      <c r="J18" s="125">
        <v>0</v>
      </c>
      <c r="K18" s="125">
        <f t="shared" si="2"/>
        <v>2000</v>
      </c>
      <c r="L18" s="125">
        <v>0</v>
      </c>
      <c r="M18" s="125">
        <v>0</v>
      </c>
      <c r="N18" s="125">
        <f t="shared" si="3"/>
        <v>0</v>
      </c>
      <c r="O18" s="122">
        <v>567730</v>
      </c>
      <c r="P18" s="122">
        <v>0</v>
      </c>
      <c r="Q18" s="122">
        <v>0</v>
      </c>
      <c r="R18" s="122">
        <f t="shared" si="4"/>
        <v>635700</v>
      </c>
      <c r="S18" s="126"/>
      <c r="T18" s="122">
        <v>15</v>
      </c>
      <c r="U18" s="122" t="s">
        <v>64</v>
      </c>
      <c r="V18" s="124">
        <f t="shared" si="5"/>
        <v>29344.769999999997</v>
      </c>
      <c r="W18" s="124">
        <f t="shared" si="6"/>
        <v>961.0000000000001</v>
      </c>
      <c r="X18" s="124">
        <f t="shared" si="7"/>
        <v>348</v>
      </c>
      <c r="Y18" s="124">
        <f t="shared" si="8"/>
        <v>2856</v>
      </c>
      <c r="Z18" s="124">
        <f t="shared" si="9"/>
        <v>0</v>
      </c>
      <c r="AA18" s="124">
        <f t="shared" si="10"/>
        <v>2856</v>
      </c>
      <c r="AB18" s="125">
        <f t="shared" si="11"/>
        <v>306</v>
      </c>
      <c r="AC18" s="125">
        <f t="shared" si="11"/>
        <v>0</v>
      </c>
      <c r="AD18" s="125">
        <f t="shared" si="12"/>
        <v>306</v>
      </c>
      <c r="AE18" s="125">
        <f t="shared" si="0"/>
        <v>0</v>
      </c>
      <c r="AF18" s="125">
        <f t="shared" si="0"/>
        <v>0</v>
      </c>
      <c r="AG18" s="125">
        <f t="shared" si="13"/>
        <v>0</v>
      </c>
      <c r="AH18" s="122">
        <f t="shared" si="14"/>
        <v>1078687</v>
      </c>
      <c r="AI18" s="122">
        <v>0</v>
      </c>
      <c r="AJ18" s="122">
        <v>0</v>
      </c>
      <c r="AK18" s="122">
        <f t="shared" si="15"/>
        <v>1112502.77</v>
      </c>
      <c r="AL18" s="126"/>
      <c r="AM18" s="122">
        <v>15</v>
      </c>
      <c r="AN18" s="122" t="s">
        <v>64</v>
      </c>
      <c r="AO18" s="124">
        <f t="shared" si="16"/>
        <v>117540.31499999999</v>
      </c>
      <c r="AP18" s="124">
        <f t="shared" si="17"/>
        <v>1049.412</v>
      </c>
      <c r="AQ18" s="124">
        <f t="shared" si="18"/>
        <v>256.36</v>
      </c>
      <c r="AR18" s="124">
        <f t="shared" si="19"/>
        <v>57.120000000000005</v>
      </c>
      <c r="AS18" s="124">
        <v>0</v>
      </c>
      <c r="AT18" s="124">
        <f t="shared" si="20"/>
        <v>57.120000000000005</v>
      </c>
      <c r="AU18" s="125">
        <f t="shared" si="21"/>
        <v>5500</v>
      </c>
      <c r="AV18" s="125">
        <v>0</v>
      </c>
      <c r="AW18" s="125">
        <f t="shared" si="22"/>
        <v>5500</v>
      </c>
      <c r="AX18" s="125">
        <f t="shared" si="23"/>
        <v>0</v>
      </c>
      <c r="AY18" s="125">
        <v>0</v>
      </c>
      <c r="AZ18" s="125">
        <f t="shared" si="24"/>
        <v>0</v>
      </c>
      <c r="BA18" s="122">
        <v>0</v>
      </c>
      <c r="BB18" s="122">
        <v>0</v>
      </c>
      <c r="BC18" s="122">
        <v>0</v>
      </c>
      <c r="BD18" s="122">
        <f t="shared" si="25"/>
        <v>124403.20699999998</v>
      </c>
    </row>
    <row r="19" spans="1:56" s="127" customFormat="1" ht="26.25">
      <c r="A19" s="122">
        <v>16</v>
      </c>
      <c r="B19" s="122" t="s">
        <v>25</v>
      </c>
      <c r="C19" s="123">
        <v>141152</v>
      </c>
      <c r="D19" s="125">
        <v>2245</v>
      </c>
      <c r="E19" s="125">
        <v>676</v>
      </c>
      <c r="F19" s="125">
        <v>1962</v>
      </c>
      <c r="G19" s="125">
        <v>0</v>
      </c>
      <c r="H19" s="124">
        <f t="shared" si="26"/>
        <v>840</v>
      </c>
      <c r="I19" s="125">
        <v>2000</v>
      </c>
      <c r="J19" s="125">
        <v>0</v>
      </c>
      <c r="K19" s="125">
        <f t="shared" si="2"/>
        <v>2000</v>
      </c>
      <c r="L19" s="125">
        <v>0</v>
      </c>
      <c r="M19" s="125">
        <v>0</v>
      </c>
      <c r="N19" s="125">
        <f t="shared" si="3"/>
        <v>0</v>
      </c>
      <c r="O19" s="122">
        <v>1872200</v>
      </c>
      <c r="P19" s="122">
        <v>0</v>
      </c>
      <c r="Q19" s="122">
        <v>0</v>
      </c>
      <c r="R19" s="122">
        <f t="shared" si="4"/>
        <v>2019113</v>
      </c>
      <c r="S19" s="126"/>
      <c r="T19" s="122">
        <v>16</v>
      </c>
      <c r="U19" s="122" t="s">
        <v>25</v>
      </c>
      <c r="V19" s="124">
        <f t="shared" si="5"/>
        <v>64224.159999999996</v>
      </c>
      <c r="W19" s="124">
        <f t="shared" si="6"/>
        <v>2245</v>
      </c>
      <c r="X19" s="124">
        <f t="shared" si="7"/>
        <v>811.2</v>
      </c>
      <c r="Y19" s="124">
        <f t="shared" si="8"/>
        <v>6670.8</v>
      </c>
      <c r="Z19" s="124">
        <f t="shared" si="9"/>
        <v>0</v>
      </c>
      <c r="AA19" s="124">
        <f t="shared" si="10"/>
        <v>6670.8</v>
      </c>
      <c r="AB19" s="125">
        <f t="shared" si="11"/>
        <v>306</v>
      </c>
      <c r="AC19" s="125">
        <f t="shared" si="11"/>
        <v>0</v>
      </c>
      <c r="AD19" s="125">
        <f t="shared" si="12"/>
        <v>306</v>
      </c>
      <c r="AE19" s="125">
        <f t="shared" si="0"/>
        <v>0</v>
      </c>
      <c r="AF19" s="125">
        <f t="shared" si="0"/>
        <v>0</v>
      </c>
      <c r="AG19" s="125">
        <f t="shared" si="13"/>
        <v>0</v>
      </c>
      <c r="AH19" s="122">
        <f t="shared" si="14"/>
        <v>3557180</v>
      </c>
      <c r="AI19" s="122">
        <v>0</v>
      </c>
      <c r="AJ19" s="122">
        <v>24000</v>
      </c>
      <c r="AK19" s="122">
        <f t="shared" si="15"/>
        <v>3655437.16</v>
      </c>
      <c r="AL19" s="126"/>
      <c r="AM19" s="122">
        <v>16</v>
      </c>
      <c r="AN19" s="122" t="s">
        <v>25</v>
      </c>
      <c r="AO19" s="124">
        <f t="shared" si="16"/>
        <v>257249.52</v>
      </c>
      <c r="AP19" s="124">
        <f t="shared" si="17"/>
        <v>2451.54</v>
      </c>
      <c r="AQ19" s="124">
        <f t="shared" si="18"/>
        <v>597.5840000000001</v>
      </c>
      <c r="AR19" s="124">
        <f t="shared" si="19"/>
        <v>133.416</v>
      </c>
      <c r="AS19" s="124">
        <v>0</v>
      </c>
      <c r="AT19" s="124">
        <f t="shared" si="20"/>
        <v>133.416</v>
      </c>
      <c r="AU19" s="125">
        <f t="shared" si="21"/>
        <v>5500</v>
      </c>
      <c r="AV19" s="125">
        <v>0</v>
      </c>
      <c r="AW19" s="125">
        <f t="shared" si="22"/>
        <v>5500</v>
      </c>
      <c r="AX19" s="125">
        <f t="shared" si="23"/>
        <v>0</v>
      </c>
      <c r="AY19" s="125">
        <v>0</v>
      </c>
      <c r="AZ19" s="125">
        <f t="shared" si="24"/>
        <v>0</v>
      </c>
      <c r="BA19" s="122">
        <v>0</v>
      </c>
      <c r="BB19" s="122">
        <v>0</v>
      </c>
      <c r="BC19" s="122">
        <v>507000</v>
      </c>
      <c r="BD19" s="122">
        <f t="shared" si="25"/>
        <v>772932.06</v>
      </c>
    </row>
    <row r="20" spans="1:56" s="127" customFormat="1" ht="26.25">
      <c r="A20" s="122">
        <v>17</v>
      </c>
      <c r="B20" s="122" t="s">
        <v>26</v>
      </c>
      <c r="C20" s="123">
        <v>27352</v>
      </c>
      <c r="D20" s="125">
        <v>6523</v>
      </c>
      <c r="E20" s="125">
        <v>1057</v>
      </c>
      <c r="F20" s="125">
        <v>85</v>
      </c>
      <c r="G20" s="125">
        <v>0</v>
      </c>
      <c r="H20" s="124">
        <f t="shared" si="26"/>
        <v>1962</v>
      </c>
      <c r="I20" s="125">
        <v>0</v>
      </c>
      <c r="J20" s="125">
        <v>0</v>
      </c>
      <c r="K20" s="125">
        <f t="shared" si="2"/>
        <v>0</v>
      </c>
      <c r="L20" s="125">
        <v>0</v>
      </c>
      <c r="M20" s="125">
        <v>0</v>
      </c>
      <c r="N20" s="125">
        <f t="shared" si="3"/>
        <v>0</v>
      </c>
      <c r="O20" s="122">
        <v>3437175</v>
      </c>
      <c r="P20" s="122">
        <v>0</v>
      </c>
      <c r="Q20" s="122">
        <v>0</v>
      </c>
      <c r="R20" s="122">
        <f t="shared" si="4"/>
        <v>3474069</v>
      </c>
      <c r="S20" s="126"/>
      <c r="T20" s="122">
        <v>17</v>
      </c>
      <c r="U20" s="122" t="s">
        <v>26</v>
      </c>
      <c r="V20" s="124">
        <f t="shared" si="5"/>
        <v>12445.16</v>
      </c>
      <c r="W20" s="124">
        <f t="shared" si="6"/>
        <v>6523.000000000001</v>
      </c>
      <c r="X20" s="124">
        <f t="shared" si="7"/>
        <v>1268.4</v>
      </c>
      <c r="Y20" s="124">
        <f t="shared" si="8"/>
        <v>289</v>
      </c>
      <c r="Z20" s="124">
        <f t="shared" si="9"/>
        <v>0</v>
      </c>
      <c r="AA20" s="124">
        <f t="shared" si="10"/>
        <v>289</v>
      </c>
      <c r="AB20" s="125">
        <f t="shared" si="11"/>
        <v>0</v>
      </c>
      <c r="AC20" s="125">
        <f t="shared" si="11"/>
        <v>0</v>
      </c>
      <c r="AD20" s="125">
        <f t="shared" si="12"/>
        <v>0</v>
      </c>
      <c r="AE20" s="125">
        <f t="shared" si="0"/>
        <v>0</v>
      </c>
      <c r="AF20" s="125">
        <f t="shared" si="0"/>
        <v>0</v>
      </c>
      <c r="AG20" s="125">
        <f t="shared" si="13"/>
        <v>0</v>
      </c>
      <c r="AH20" s="122">
        <f t="shared" si="14"/>
        <v>6530632.5</v>
      </c>
      <c r="AI20" s="122">
        <v>0</v>
      </c>
      <c r="AJ20" s="122">
        <v>0</v>
      </c>
      <c r="AK20" s="122">
        <f t="shared" si="15"/>
        <v>6551158.06</v>
      </c>
      <c r="AL20" s="126"/>
      <c r="AM20" s="122">
        <v>17</v>
      </c>
      <c r="AN20" s="122" t="s">
        <v>26</v>
      </c>
      <c r="AO20" s="124">
        <f t="shared" si="16"/>
        <v>49849.02</v>
      </c>
      <c r="AP20" s="124">
        <f t="shared" si="17"/>
        <v>7123.116</v>
      </c>
      <c r="AQ20" s="124">
        <f t="shared" si="18"/>
        <v>934.388</v>
      </c>
      <c r="AR20" s="124">
        <f t="shared" si="19"/>
        <v>5.78</v>
      </c>
      <c r="AS20" s="124">
        <v>0</v>
      </c>
      <c r="AT20" s="124">
        <f t="shared" si="20"/>
        <v>5.78</v>
      </c>
      <c r="AU20" s="125">
        <f t="shared" si="21"/>
        <v>0</v>
      </c>
      <c r="AV20" s="125">
        <v>0</v>
      </c>
      <c r="AW20" s="125">
        <f t="shared" si="22"/>
        <v>0</v>
      </c>
      <c r="AX20" s="125">
        <f t="shared" si="23"/>
        <v>0</v>
      </c>
      <c r="AY20" s="125">
        <v>0</v>
      </c>
      <c r="AZ20" s="125">
        <f t="shared" si="24"/>
        <v>0</v>
      </c>
      <c r="BA20" s="122">
        <v>0</v>
      </c>
      <c r="BB20" s="122">
        <v>0</v>
      </c>
      <c r="BC20" s="122">
        <v>0</v>
      </c>
      <c r="BD20" s="122">
        <f t="shared" si="25"/>
        <v>57912.304</v>
      </c>
    </row>
    <row r="21" spans="1:56" s="127" customFormat="1" ht="26.25">
      <c r="A21" s="122">
        <v>18</v>
      </c>
      <c r="B21" s="122" t="s">
        <v>27</v>
      </c>
      <c r="C21" s="123">
        <v>237815</v>
      </c>
      <c r="D21" s="125">
        <v>2172</v>
      </c>
      <c r="E21" s="125">
        <v>1373</v>
      </c>
      <c r="F21" s="125">
        <v>216</v>
      </c>
      <c r="G21" s="125">
        <v>0</v>
      </c>
      <c r="H21" s="124">
        <f t="shared" si="26"/>
        <v>85</v>
      </c>
      <c r="I21" s="125">
        <v>2000</v>
      </c>
      <c r="J21" s="125">
        <v>0</v>
      </c>
      <c r="K21" s="125">
        <f t="shared" si="2"/>
        <v>2000</v>
      </c>
      <c r="L21" s="125">
        <v>0</v>
      </c>
      <c r="M21" s="125">
        <v>150</v>
      </c>
      <c r="N21" s="125">
        <f t="shared" si="3"/>
        <v>150</v>
      </c>
      <c r="O21" s="122">
        <v>1398360</v>
      </c>
      <c r="P21" s="122">
        <v>0</v>
      </c>
      <c r="Q21" s="122">
        <v>0</v>
      </c>
      <c r="R21" s="122">
        <f t="shared" si="4"/>
        <v>1641955</v>
      </c>
      <c r="S21" s="126"/>
      <c r="T21" s="122">
        <v>18</v>
      </c>
      <c r="U21" s="122" t="s">
        <v>27</v>
      </c>
      <c r="V21" s="124">
        <f t="shared" si="5"/>
        <v>108205.825</v>
      </c>
      <c r="W21" s="124">
        <f t="shared" si="6"/>
        <v>2172</v>
      </c>
      <c r="X21" s="124">
        <f t="shared" si="7"/>
        <v>1647.6000000000001</v>
      </c>
      <c r="Y21" s="124">
        <f t="shared" si="8"/>
        <v>734.4000000000001</v>
      </c>
      <c r="Z21" s="124">
        <f t="shared" si="9"/>
        <v>0</v>
      </c>
      <c r="AA21" s="124">
        <f t="shared" si="10"/>
        <v>734.4000000000001</v>
      </c>
      <c r="AB21" s="125">
        <f t="shared" si="11"/>
        <v>306</v>
      </c>
      <c r="AC21" s="125">
        <f t="shared" si="11"/>
        <v>0</v>
      </c>
      <c r="AD21" s="125">
        <f t="shared" si="12"/>
        <v>306</v>
      </c>
      <c r="AE21" s="125">
        <f t="shared" si="0"/>
        <v>0</v>
      </c>
      <c r="AF21" s="125">
        <f t="shared" si="0"/>
        <v>8400</v>
      </c>
      <c r="AG21" s="125">
        <f t="shared" si="13"/>
        <v>8400</v>
      </c>
      <c r="AH21" s="122">
        <f t="shared" si="14"/>
        <v>2656884</v>
      </c>
      <c r="AI21" s="122">
        <v>0</v>
      </c>
      <c r="AJ21" s="122">
        <v>0</v>
      </c>
      <c r="AK21" s="122">
        <f t="shared" si="15"/>
        <v>2778349.825</v>
      </c>
      <c r="AL21" s="126"/>
      <c r="AM21" s="122">
        <v>18</v>
      </c>
      <c r="AN21" s="122" t="s">
        <v>27</v>
      </c>
      <c r="AO21" s="124">
        <f t="shared" si="16"/>
        <v>433417.8375</v>
      </c>
      <c r="AP21" s="124">
        <f t="shared" si="17"/>
        <v>2371.824</v>
      </c>
      <c r="AQ21" s="124">
        <f t="shared" si="18"/>
        <v>1213.7320000000002</v>
      </c>
      <c r="AR21" s="124">
        <f t="shared" si="19"/>
        <v>14.688000000000002</v>
      </c>
      <c r="AS21" s="124">
        <v>0</v>
      </c>
      <c r="AT21" s="124">
        <f t="shared" si="20"/>
        <v>14.688000000000002</v>
      </c>
      <c r="AU21" s="125">
        <f t="shared" si="21"/>
        <v>5500</v>
      </c>
      <c r="AV21" s="125">
        <v>0</v>
      </c>
      <c r="AW21" s="125">
        <f t="shared" si="22"/>
        <v>5500</v>
      </c>
      <c r="AX21" s="125">
        <f t="shared" si="23"/>
        <v>0</v>
      </c>
      <c r="AY21" s="125">
        <v>0</v>
      </c>
      <c r="AZ21" s="125">
        <f t="shared" si="24"/>
        <v>0</v>
      </c>
      <c r="BA21" s="122">
        <v>0</v>
      </c>
      <c r="BB21" s="122">
        <v>0</v>
      </c>
      <c r="BC21" s="122">
        <v>0</v>
      </c>
      <c r="BD21" s="122">
        <f t="shared" si="25"/>
        <v>442518.0815000001</v>
      </c>
    </row>
    <row r="22" spans="1:56" s="127" customFormat="1" ht="26.25">
      <c r="A22" s="122">
        <v>19</v>
      </c>
      <c r="B22" s="122" t="s">
        <v>28</v>
      </c>
      <c r="C22" s="123">
        <v>100660</v>
      </c>
      <c r="D22" s="125">
        <v>2736</v>
      </c>
      <c r="E22" s="125">
        <v>802</v>
      </c>
      <c r="F22" s="125">
        <v>677</v>
      </c>
      <c r="G22" s="125">
        <v>0</v>
      </c>
      <c r="H22" s="124">
        <f t="shared" si="26"/>
        <v>216</v>
      </c>
      <c r="I22" s="125">
        <v>10000</v>
      </c>
      <c r="J22" s="125">
        <v>0</v>
      </c>
      <c r="K22" s="125">
        <f t="shared" si="2"/>
        <v>10000</v>
      </c>
      <c r="L22" s="125">
        <v>70</v>
      </c>
      <c r="M22" s="125">
        <v>200</v>
      </c>
      <c r="N22" s="125">
        <f t="shared" si="3"/>
        <v>270</v>
      </c>
      <c r="O22" s="122">
        <v>1142260</v>
      </c>
      <c r="P22" s="122">
        <v>0</v>
      </c>
      <c r="Q22" s="122">
        <v>0</v>
      </c>
      <c r="R22" s="122">
        <f t="shared" si="4"/>
        <v>1256944</v>
      </c>
      <c r="S22" s="126"/>
      <c r="T22" s="122">
        <v>19</v>
      </c>
      <c r="U22" s="122" t="s">
        <v>28</v>
      </c>
      <c r="V22" s="124">
        <f t="shared" si="5"/>
        <v>45800.3</v>
      </c>
      <c r="W22" s="124">
        <f t="shared" si="6"/>
        <v>2736</v>
      </c>
      <c r="X22" s="124">
        <f t="shared" si="7"/>
        <v>962.4000000000001</v>
      </c>
      <c r="Y22" s="124">
        <f t="shared" si="8"/>
        <v>2301.8</v>
      </c>
      <c r="Z22" s="124">
        <f t="shared" si="9"/>
        <v>0</v>
      </c>
      <c r="AA22" s="124">
        <f t="shared" si="10"/>
        <v>2301.8</v>
      </c>
      <c r="AB22" s="125">
        <f t="shared" si="11"/>
        <v>1530</v>
      </c>
      <c r="AC22" s="125">
        <f t="shared" si="11"/>
        <v>0</v>
      </c>
      <c r="AD22" s="125">
        <f t="shared" si="12"/>
        <v>1530</v>
      </c>
      <c r="AE22" s="125">
        <f t="shared" si="0"/>
        <v>3920</v>
      </c>
      <c r="AF22" s="125">
        <f t="shared" si="0"/>
        <v>11200</v>
      </c>
      <c r="AG22" s="125">
        <f t="shared" si="13"/>
        <v>15120</v>
      </c>
      <c r="AH22" s="122">
        <f t="shared" si="14"/>
        <v>2170294</v>
      </c>
      <c r="AI22" s="122">
        <v>0</v>
      </c>
      <c r="AJ22" s="122">
        <v>0</v>
      </c>
      <c r="AK22" s="122">
        <f t="shared" si="15"/>
        <v>2238744.5</v>
      </c>
      <c r="AL22" s="126"/>
      <c r="AM22" s="122">
        <v>19</v>
      </c>
      <c r="AN22" s="122" t="s">
        <v>28</v>
      </c>
      <c r="AO22" s="124">
        <f t="shared" si="16"/>
        <v>183452.85</v>
      </c>
      <c r="AP22" s="124">
        <f t="shared" si="17"/>
        <v>2987.712</v>
      </c>
      <c r="AQ22" s="124">
        <f t="shared" si="18"/>
        <v>708.9680000000001</v>
      </c>
      <c r="AR22" s="124">
        <f t="shared" si="19"/>
        <v>46.036</v>
      </c>
      <c r="AS22" s="124">
        <v>0</v>
      </c>
      <c r="AT22" s="124">
        <f t="shared" si="20"/>
        <v>46.036</v>
      </c>
      <c r="AU22" s="125">
        <f t="shared" si="21"/>
        <v>27500</v>
      </c>
      <c r="AV22" s="125">
        <v>0</v>
      </c>
      <c r="AW22" s="125">
        <f t="shared" si="22"/>
        <v>27500</v>
      </c>
      <c r="AX22" s="125">
        <f t="shared" si="23"/>
        <v>1680</v>
      </c>
      <c r="AY22" s="125">
        <v>0</v>
      </c>
      <c r="AZ22" s="125">
        <f t="shared" si="24"/>
        <v>1680</v>
      </c>
      <c r="BA22" s="122">
        <v>0</v>
      </c>
      <c r="BB22" s="122">
        <v>0</v>
      </c>
      <c r="BC22" s="122">
        <v>0</v>
      </c>
      <c r="BD22" s="122">
        <f t="shared" si="25"/>
        <v>216375.566</v>
      </c>
    </row>
    <row r="23" spans="1:56" s="127" customFormat="1" ht="26.25">
      <c r="A23" s="122">
        <v>20</v>
      </c>
      <c r="B23" s="122" t="s">
        <v>99</v>
      </c>
      <c r="C23" s="123">
        <v>38668</v>
      </c>
      <c r="D23" s="125">
        <v>4743</v>
      </c>
      <c r="E23" s="125">
        <v>2261</v>
      </c>
      <c r="F23" s="125">
        <v>270</v>
      </c>
      <c r="G23" s="125">
        <v>0</v>
      </c>
      <c r="H23" s="124">
        <f t="shared" si="26"/>
        <v>677</v>
      </c>
      <c r="I23" s="125">
        <v>10000</v>
      </c>
      <c r="J23" s="125">
        <v>0</v>
      </c>
      <c r="K23" s="125">
        <f t="shared" si="2"/>
        <v>10000</v>
      </c>
      <c r="L23" s="125">
        <v>0</v>
      </c>
      <c r="M23" s="125">
        <v>0</v>
      </c>
      <c r="N23" s="125">
        <f t="shared" si="3"/>
        <v>0</v>
      </c>
      <c r="O23" s="122">
        <v>726272</v>
      </c>
      <c r="P23" s="122">
        <v>0</v>
      </c>
      <c r="Q23" s="122">
        <v>0</v>
      </c>
      <c r="R23" s="122">
        <f t="shared" si="4"/>
        <v>782621</v>
      </c>
      <c r="S23" s="126"/>
      <c r="T23" s="122">
        <v>20</v>
      </c>
      <c r="U23" s="122" t="s">
        <v>99</v>
      </c>
      <c r="V23" s="124">
        <f t="shared" si="5"/>
        <v>17593.94</v>
      </c>
      <c r="W23" s="124">
        <f t="shared" si="6"/>
        <v>4743</v>
      </c>
      <c r="X23" s="124">
        <f t="shared" si="7"/>
        <v>2713.2000000000003</v>
      </c>
      <c r="Y23" s="124">
        <f t="shared" si="8"/>
        <v>918.0000000000001</v>
      </c>
      <c r="Z23" s="124">
        <f t="shared" si="9"/>
        <v>0</v>
      </c>
      <c r="AA23" s="124">
        <f t="shared" si="10"/>
        <v>918.0000000000001</v>
      </c>
      <c r="AB23" s="125">
        <f t="shared" si="11"/>
        <v>1530</v>
      </c>
      <c r="AC23" s="125">
        <f t="shared" si="11"/>
        <v>0</v>
      </c>
      <c r="AD23" s="125">
        <f t="shared" si="12"/>
        <v>1530</v>
      </c>
      <c r="AE23" s="125">
        <f t="shared" si="0"/>
        <v>0</v>
      </c>
      <c r="AF23" s="125">
        <f t="shared" si="0"/>
        <v>0</v>
      </c>
      <c r="AG23" s="125">
        <f t="shared" si="13"/>
        <v>0</v>
      </c>
      <c r="AH23" s="122">
        <f t="shared" si="14"/>
        <v>1379916.8</v>
      </c>
      <c r="AI23" s="122">
        <v>0</v>
      </c>
      <c r="AJ23" s="122">
        <v>0</v>
      </c>
      <c r="AK23" s="122">
        <f t="shared" si="15"/>
        <v>1407414.94</v>
      </c>
      <c r="AL23" s="126"/>
      <c r="AM23" s="122">
        <v>20</v>
      </c>
      <c r="AN23" s="122" t="s">
        <v>99</v>
      </c>
      <c r="AO23" s="124">
        <f t="shared" si="16"/>
        <v>70472.43</v>
      </c>
      <c r="AP23" s="124">
        <f t="shared" si="17"/>
        <v>5179.356</v>
      </c>
      <c r="AQ23" s="124">
        <f t="shared" si="18"/>
        <v>1998.7240000000002</v>
      </c>
      <c r="AR23" s="124">
        <f t="shared" si="19"/>
        <v>18.360000000000003</v>
      </c>
      <c r="AS23" s="124">
        <v>0</v>
      </c>
      <c r="AT23" s="124">
        <f t="shared" si="20"/>
        <v>18.360000000000003</v>
      </c>
      <c r="AU23" s="125">
        <f t="shared" si="21"/>
        <v>27500</v>
      </c>
      <c r="AV23" s="125">
        <v>0</v>
      </c>
      <c r="AW23" s="125">
        <f t="shared" si="22"/>
        <v>27500</v>
      </c>
      <c r="AX23" s="125">
        <f t="shared" si="23"/>
        <v>0</v>
      </c>
      <c r="AY23" s="125">
        <v>0</v>
      </c>
      <c r="AZ23" s="125">
        <f t="shared" si="24"/>
        <v>0</v>
      </c>
      <c r="BA23" s="122">
        <v>0</v>
      </c>
      <c r="BB23" s="122">
        <v>0</v>
      </c>
      <c r="BC23" s="122">
        <v>0</v>
      </c>
      <c r="BD23" s="122">
        <f t="shared" si="25"/>
        <v>105168.87</v>
      </c>
    </row>
    <row r="24" spans="1:56" s="127" customFormat="1" ht="26.25">
      <c r="A24" s="122">
        <v>21</v>
      </c>
      <c r="B24" s="122" t="s">
        <v>29</v>
      </c>
      <c r="C24" s="129">
        <v>45075</v>
      </c>
      <c r="D24" s="125">
        <v>618</v>
      </c>
      <c r="E24" s="125">
        <v>1913</v>
      </c>
      <c r="F24" s="125">
        <v>734</v>
      </c>
      <c r="G24" s="125">
        <v>0</v>
      </c>
      <c r="H24" s="124">
        <f t="shared" si="26"/>
        <v>270</v>
      </c>
      <c r="I24" s="125">
        <v>459</v>
      </c>
      <c r="J24" s="125">
        <v>0</v>
      </c>
      <c r="K24" s="125">
        <f t="shared" si="2"/>
        <v>459</v>
      </c>
      <c r="L24" s="125">
        <v>0</v>
      </c>
      <c r="M24" s="125">
        <v>0</v>
      </c>
      <c r="N24" s="125">
        <f t="shared" si="3"/>
        <v>0</v>
      </c>
      <c r="O24" s="122">
        <v>1339950</v>
      </c>
      <c r="P24" s="122">
        <v>0</v>
      </c>
      <c r="Q24" s="122">
        <v>0</v>
      </c>
      <c r="R24" s="122">
        <f t="shared" si="4"/>
        <v>1388285</v>
      </c>
      <c r="S24" s="126"/>
      <c r="T24" s="122">
        <v>21</v>
      </c>
      <c r="U24" s="122" t="s">
        <v>29</v>
      </c>
      <c r="V24" s="124">
        <f t="shared" si="5"/>
        <v>20509.125</v>
      </c>
      <c r="W24" s="124">
        <f t="shared" si="6"/>
        <v>618</v>
      </c>
      <c r="X24" s="124">
        <f t="shared" si="7"/>
        <v>2295.6</v>
      </c>
      <c r="Y24" s="124">
        <f t="shared" si="8"/>
        <v>2495.6000000000004</v>
      </c>
      <c r="Z24" s="124">
        <f t="shared" si="9"/>
        <v>0</v>
      </c>
      <c r="AA24" s="124">
        <f t="shared" si="10"/>
        <v>2495.6000000000004</v>
      </c>
      <c r="AB24" s="125">
        <f t="shared" si="11"/>
        <v>70.22699999999999</v>
      </c>
      <c r="AC24" s="125">
        <f t="shared" si="11"/>
        <v>0</v>
      </c>
      <c r="AD24" s="125">
        <f t="shared" si="12"/>
        <v>70.22699999999999</v>
      </c>
      <c r="AE24" s="125">
        <f t="shared" si="0"/>
        <v>0</v>
      </c>
      <c r="AF24" s="125">
        <f t="shared" si="0"/>
        <v>0</v>
      </c>
      <c r="AG24" s="125">
        <f t="shared" si="13"/>
        <v>0</v>
      </c>
      <c r="AH24" s="122">
        <f t="shared" si="14"/>
        <v>2545905</v>
      </c>
      <c r="AI24" s="122">
        <v>0</v>
      </c>
      <c r="AJ24" s="122">
        <v>0</v>
      </c>
      <c r="AK24" s="122">
        <f t="shared" si="15"/>
        <v>2571893.552</v>
      </c>
      <c r="AL24" s="126"/>
      <c r="AM24" s="122">
        <v>21</v>
      </c>
      <c r="AN24" s="122" t="s">
        <v>29</v>
      </c>
      <c r="AO24" s="124">
        <f t="shared" si="16"/>
        <v>82149.1875</v>
      </c>
      <c r="AP24" s="124">
        <f t="shared" si="17"/>
        <v>674.856</v>
      </c>
      <c r="AQ24" s="124">
        <f t="shared" si="18"/>
        <v>1691.0920000000003</v>
      </c>
      <c r="AR24" s="124">
        <f t="shared" si="19"/>
        <v>49.912000000000006</v>
      </c>
      <c r="AS24" s="124">
        <v>0</v>
      </c>
      <c r="AT24" s="124">
        <f t="shared" si="20"/>
        <v>49.912000000000006</v>
      </c>
      <c r="AU24" s="125">
        <f t="shared" si="21"/>
        <v>1262.25</v>
      </c>
      <c r="AV24" s="125">
        <v>0</v>
      </c>
      <c r="AW24" s="125">
        <f t="shared" si="22"/>
        <v>1262.25</v>
      </c>
      <c r="AX24" s="125">
        <f t="shared" si="23"/>
        <v>0</v>
      </c>
      <c r="AY24" s="125">
        <v>0</v>
      </c>
      <c r="AZ24" s="125">
        <f t="shared" si="24"/>
        <v>0</v>
      </c>
      <c r="BA24" s="122">
        <v>0</v>
      </c>
      <c r="BB24" s="122">
        <v>0</v>
      </c>
      <c r="BC24" s="122">
        <v>0</v>
      </c>
      <c r="BD24" s="122">
        <f t="shared" si="25"/>
        <v>85827.2975</v>
      </c>
    </row>
    <row r="25" spans="1:56" s="127" customFormat="1" ht="26.25">
      <c r="A25" s="122">
        <v>22</v>
      </c>
      <c r="B25" s="122" t="s">
        <v>33</v>
      </c>
      <c r="C25" s="130">
        <v>65166</v>
      </c>
      <c r="D25" s="130">
        <v>0</v>
      </c>
      <c r="E25" s="130">
        <v>0</v>
      </c>
      <c r="F25" s="130">
        <v>558</v>
      </c>
      <c r="G25" s="125">
        <v>5000</v>
      </c>
      <c r="H25" s="124">
        <f t="shared" si="26"/>
        <v>5734</v>
      </c>
      <c r="I25" s="125">
        <v>2000</v>
      </c>
      <c r="J25" s="125">
        <v>0</v>
      </c>
      <c r="K25" s="125">
        <f t="shared" si="2"/>
        <v>2000</v>
      </c>
      <c r="L25" s="125">
        <v>0</v>
      </c>
      <c r="M25" s="125">
        <v>0</v>
      </c>
      <c r="N25" s="125">
        <f t="shared" si="3"/>
        <v>0</v>
      </c>
      <c r="O25" s="122">
        <v>1127550</v>
      </c>
      <c r="P25" s="122">
        <v>0</v>
      </c>
      <c r="Q25" s="122">
        <v>0</v>
      </c>
      <c r="R25" s="122">
        <f t="shared" si="4"/>
        <v>1200450</v>
      </c>
      <c r="S25" s="126"/>
      <c r="T25" s="122">
        <v>22</v>
      </c>
      <c r="U25" s="122" t="s">
        <v>33</v>
      </c>
      <c r="V25" s="124">
        <f t="shared" si="5"/>
        <v>29650.53</v>
      </c>
      <c r="W25" s="124">
        <f t="shared" si="6"/>
        <v>0</v>
      </c>
      <c r="X25" s="124">
        <f t="shared" si="7"/>
        <v>0</v>
      </c>
      <c r="Y25" s="124">
        <f t="shared" si="8"/>
        <v>1897.2</v>
      </c>
      <c r="Z25" s="124">
        <f t="shared" si="9"/>
        <v>40500</v>
      </c>
      <c r="AA25" s="124">
        <f t="shared" si="10"/>
        <v>42397.2</v>
      </c>
      <c r="AB25" s="125">
        <f t="shared" si="11"/>
        <v>306</v>
      </c>
      <c r="AC25" s="125">
        <f t="shared" si="11"/>
        <v>0</v>
      </c>
      <c r="AD25" s="125">
        <f t="shared" si="12"/>
        <v>306</v>
      </c>
      <c r="AE25" s="125">
        <f t="shared" si="0"/>
        <v>0</v>
      </c>
      <c r="AF25" s="125">
        <f t="shared" si="0"/>
        <v>0</v>
      </c>
      <c r="AG25" s="125">
        <f t="shared" si="13"/>
        <v>0</v>
      </c>
      <c r="AH25" s="122">
        <f t="shared" si="14"/>
        <v>2142345</v>
      </c>
      <c r="AI25" s="122">
        <v>0</v>
      </c>
      <c r="AJ25" s="122">
        <v>0</v>
      </c>
      <c r="AK25" s="122">
        <f t="shared" si="15"/>
        <v>2214698.73</v>
      </c>
      <c r="AL25" s="126"/>
      <c r="AM25" s="122">
        <v>22</v>
      </c>
      <c r="AN25" s="122" t="s">
        <v>33</v>
      </c>
      <c r="AO25" s="124">
        <f t="shared" si="16"/>
        <v>118765.035</v>
      </c>
      <c r="AP25" s="124">
        <f t="shared" si="17"/>
        <v>0</v>
      </c>
      <c r="AQ25" s="124">
        <f t="shared" si="18"/>
        <v>0</v>
      </c>
      <c r="AR25" s="124">
        <f t="shared" si="19"/>
        <v>37.944</v>
      </c>
      <c r="AS25" s="124">
        <v>0</v>
      </c>
      <c r="AT25" s="124">
        <f t="shared" si="20"/>
        <v>37.944</v>
      </c>
      <c r="AU25" s="125">
        <f t="shared" si="21"/>
        <v>5500</v>
      </c>
      <c r="AV25" s="125">
        <v>0</v>
      </c>
      <c r="AW25" s="125">
        <f t="shared" si="22"/>
        <v>5500</v>
      </c>
      <c r="AX25" s="125">
        <f t="shared" si="23"/>
        <v>0</v>
      </c>
      <c r="AY25" s="125">
        <v>0</v>
      </c>
      <c r="AZ25" s="125">
        <f t="shared" si="24"/>
        <v>0</v>
      </c>
      <c r="BA25" s="122">
        <v>0</v>
      </c>
      <c r="BB25" s="122">
        <v>0</v>
      </c>
      <c r="BC25" s="122">
        <v>0</v>
      </c>
      <c r="BD25" s="122">
        <f t="shared" si="25"/>
        <v>124302.979</v>
      </c>
    </row>
    <row r="26" spans="1:56" s="127" customFormat="1" ht="26.25">
      <c r="A26" s="122">
        <v>23</v>
      </c>
      <c r="B26" s="122" t="s">
        <v>108</v>
      </c>
      <c r="C26" s="123">
        <v>91156</v>
      </c>
      <c r="D26" s="125">
        <v>3463</v>
      </c>
      <c r="E26" s="125">
        <v>705</v>
      </c>
      <c r="F26" s="125">
        <v>353</v>
      </c>
      <c r="G26" s="125">
        <v>0</v>
      </c>
      <c r="H26" s="124">
        <f t="shared" si="26"/>
        <v>558</v>
      </c>
      <c r="I26" s="125">
        <v>2000</v>
      </c>
      <c r="J26" s="125">
        <v>0</v>
      </c>
      <c r="K26" s="125">
        <f t="shared" si="2"/>
        <v>2000</v>
      </c>
      <c r="L26" s="125">
        <v>0</v>
      </c>
      <c r="M26" s="125">
        <v>0</v>
      </c>
      <c r="N26" s="125">
        <f t="shared" si="3"/>
        <v>0</v>
      </c>
      <c r="O26" s="122">
        <v>1019300</v>
      </c>
      <c r="P26" s="122">
        <v>0</v>
      </c>
      <c r="Q26" s="122">
        <v>0</v>
      </c>
      <c r="R26" s="122">
        <f t="shared" si="4"/>
        <v>1117182</v>
      </c>
      <c r="S26" s="126"/>
      <c r="T26" s="122">
        <v>23</v>
      </c>
      <c r="U26" s="122" t="s">
        <v>108</v>
      </c>
      <c r="V26" s="124">
        <f t="shared" si="5"/>
        <v>41475.979999999996</v>
      </c>
      <c r="W26" s="124">
        <f t="shared" si="6"/>
        <v>3463</v>
      </c>
      <c r="X26" s="124">
        <f t="shared" si="7"/>
        <v>846</v>
      </c>
      <c r="Y26" s="124">
        <f t="shared" si="8"/>
        <v>1200.2</v>
      </c>
      <c r="Z26" s="124">
        <f t="shared" si="9"/>
        <v>0</v>
      </c>
      <c r="AA26" s="124">
        <f t="shared" si="10"/>
        <v>1200.2</v>
      </c>
      <c r="AB26" s="125">
        <f t="shared" si="11"/>
        <v>306</v>
      </c>
      <c r="AC26" s="125">
        <f t="shared" si="11"/>
        <v>0</v>
      </c>
      <c r="AD26" s="125">
        <f t="shared" si="12"/>
        <v>306</v>
      </c>
      <c r="AE26" s="125">
        <f t="shared" si="0"/>
        <v>0</v>
      </c>
      <c r="AF26" s="125">
        <f t="shared" si="0"/>
        <v>0</v>
      </c>
      <c r="AG26" s="125">
        <f t="shared" si="13"/>
        <v>0</v>
      </c>
      <c r="AH26" s="122">
        <f t="shared" si="14"/>
        <v>1936670</v>
      </c>
      <c r="AI26" s="122">
        <v>0</v>
      </c>
      <c r="AJ26" s="122">
        <v>0</v>
      </c>
      <c r="AK26" s="122">
        <f t="shared" si="15"/>
        <v>1983961.18</v>
      </c>
      <c r="AL26" s="126"/>
      <c r="AM26" s="122">
        <v>23</v>
      </c>
      <c r="AN26" s="122" t="s">
        <v>108</v>
      </c>
      <c r="AO26" s="124">
        <f t="shared" si="16"/>
        <v>166131.81</v>
      </c>
      <c r="AP26" s="124">
        <f t="shared" si="17"/>
        <v>3781.596</v>
      </c>
      <c r="AQ26" s="124">
        <f t="shared" si="18"/>
        <v>623.22</v>
      </c>
      <c r="AR26" s="124">
        <f t="shared" si="19"/>
        <v>24.004</v>
      </c>
      <c r="AS26" s="124">
        <v>0</v>
      </c>
      <c r="AT26" s="124">
        <f t="shared" si="20"/>
        <v>24.004</v>
      </c>
      <c r="AU26" s="125">
        <f t="shared" si="21"/>
        <v>5500</v>
      </c>
      <c r="AV26" s="125">
        <v>0</v>
      </c>
      <c r="AW26" s="125">
        <f t="shared" si="22"/>
        <v>5500</v>
      </c>
      <c r="AX26" s="125">
        <f t="shared" si="23"/>
        <v>0</v>
      </c>
      <c r="AY26" s="125">
        <v>0</v>
      </c>
      <c r="AZ26" s="125">
        <f t="shared" si="24"/>
        <v>0</v>
      </c>
      <c r="BA26" s="122">
        <v>0</v>
      </c>
      <c r="BB26" s="122">
        <v>0</v>
      </c>
      <c r="BC26" s="122">
        <v>0</v>
      </c>
      <c r="BD26" s="122">
        <f t="shared" si="25"/>
        <v>176060.62999999998</v>
      </c>
    </row>
    <row r="27" spans="1:56" s="127" customFormat="1" ht="52.5">
      <c r="A27" s="122">
        <v>24</v>
      </c>
      <c r="B27" s="122" t="s">
        <v>30</v>
      </c>
      <c r="C27" s="123">
        <v>113915</v>
      </c>
      <c r="D27" s="125">
        <v>121</v>
      </c>
      <c r="E27" s="125">
        <v>115</v>
      </c>
      <c r="F27" s="125">
        <v>682</v>
      </c>
      <c r="G27" s="125">
        <v>0</v>
      </c>
      <c r="H27" s="124">
        <f t="shared" si="26"/>
        <v>353</v>
      </c>
      <c r="I27" s="125">
        <v>5000</v>
      </c>
      <c r="J27" s="125">
        <v>0</v>
      </c>
      <c r="K27" s="125">
        <f t="shared" si="2"/>
        <v>5000</v>
      </c>
      <c r="L27" s="125">
        <v>40</v>
      </c>
      <c r="M27" s="125">
        <v>0</v>
      </c>
      <c r="N27" s="125">
        <f t="shared" si="3"/>
        <v>40</v>
      </c>
      <c r="O27" s="122">
        <v>2869920</v>
      </c>
      <c r="P27" s="122">
        <v>0</v>
      </c>
      <c r="Q27" s="122">
        <v>0</v>
      </c>
      <c r="R27" s="122">
        <f t="shared" si="4"/>
        <v>2989464</v>
      </c>
      <c r="S27" s="126"/>
      <c r="T27" s="122">
        <v>24</v>
      </c>
      <c r="U27" s="122" t="s">
        <v>30</v>
      </c>
      <c r="V27" s="124">
        <f t="shared" si="5"/>
        <v>51831.325000000004</v>
      </c>
      <c r="W27" s="124">
        <f t="shared" si="6"/>
        <v>121.00000000000001</v>
      </c>
      <c r="X27" s="124">
        <f t="shared" si="7"/>
        <v>138</v>
      </c>
      <c r="Y27" s="124">
        <f t="shared" si="8"/>
        <v>2318.8</v>
      </c>
      <c r="Z27" s="124">
        <f t="shared" si="9"/>
        <v>0</v>
      </c>
      <c r="AA27" s="124">
        <f t="shared" si="10"/>
        <v>2318.8</v>
      </c>
      <c r="AB27" s="125">
        <f t="shared" si="11"/>
        <v>765</v>
      </c>
      <c r="AC27" s="125">
        <f t="shared" si="11"/>
        <v>0</v>
      </c>
      <c r="AD27" s="125">
        <f t="shared" si="12"/>
        <v>765</v>
      </c>
      <c r="AE27" s="125">
        <f t="shared" si="0"/>
        <v>2240</v>
      </c>
      <c r="AF27" s="125">
        <f t="shared" si="0"/>
        <v>0</v>
      </c>
      <c r="AG27" s="125">
        <f t="shared" si="13"/>
        <v>2240</v>
      </c>
      <c r="AH27" s="122">
        <f t="shared" si="14"/>
        <v>5452848</v>
      </c>
      <c r="AI27" s="122">
        <v>0</v>
      </c>
      <c r="AJ27" s="122">
        <v>0</v>
      </c>
      <c r="AK27" s="122">
        <f t="shared" si="15"/>
        <v>5510262.125</v>
      </c>
      <c r="AL27" s="126"/>
      <c r="AM27" s="122">
        <v>24</v>
      </c>
      <c r="AN27" s="122" t="s">
        <v>30</v>
      </c>
      <c r="AO27" s="124">
        <f t="shared" si="16"/>
        <v>207610.0875</v>
      </c>
      <c r="AP27" s="124">
        <f t="shared" si="17"/>
        <v>132.132</v>
      </c>
      <c r="AQ27" s="124">
        <f t="shared" si="18"/>
        <v>101.66</v>
      </c>
      <c r="AR27" s="124">
        <f t="shared" si="19"/>
        <v>46.376000000000005</v>
      </c>
      <c r="AS27" s="124">
        <v>0</v>
      </c>
      <c r="AT27" s="124">
        <f t="shared" si="20"/>
        <v>46.376000000000005</v>
      </c>
      <c r="AU27" s="125">
        <f t="shared" si="21"/>
        <v>13750</v>
      </c>
      <c r="AV27" s="125">
        <v>0</v>
      </c>
      <c r="AW27" s="125">
        <f t="shared" si="22"/>
        <v>13750</v>
      </c>
      <c r="AX27" s="125">
        <f t="shared" si="23"/>
        <v>960</v>
      </c>
      <c r="AY27" s="125">
        <v>0</v>
      </c>
      <c r="AZ27" s="125">
        <f t="shared" si="24"/>
        <v>960</v>
      </c>
      <c r="BA27" s="122">
        <v>0</v>
      </c>
      <c r="BB27" s="122">
        <v>0</v>
      </c>
      <c r="BC27" s="122">
        <v>0</v>
      </c>
      <c r="BD27" s="122">
        <f t="shared" si="25"/>
        <v>222600.2555</v>
      </c>
    </row>
    <row r="28" spans="1:56" s="127" customFormat="1" ht="26.25">
      <c r="A28" s="122">
        <v>25</v>
      </c>
      <c r="B28" s="122" t="s">
        <v>210</v>
      </c>
      <c r="C28" s="123">
        <v>25238</v>
      </c>
      <c r="D28" s="125">
        <v>2176</v>
      </c>
      <c r="E28" s="125">
        <v>375</v>
      </c>
      <c r="F28" s="125">
        <v>1405</v>
      </c>
      <c r="G28" s="125">
        <v>0</v>
      </c>
      <c r="H28" s="124">
        <f t="shared" si="26"/>
        <v>682</v>
      </c>
      <c r="I28" s="125">
        <v>10000</v>
      </c>
      <c r="J28" s="125">
        <v>0</v>
      </c>
      <c r="K28" s="125">
        <f t="shared" si="2"/>
        <v>10000</v>
      </c>
      <c r="L28" s="125">
        <v>0</v>
      </c>
      <c r="M28" s="125">
        <v>0</v>
      </c>
      <c r="N28" s="125">
        <f t="shared" si="3"/>
        <v>0</v>
      </c>
      <c r="O28" s="122">
        <v>1228920</v>
      </c>
      <c r="P28" s="122">
        <v>0</v>
      </c>
      <c r="Q28" s="122">
        <v>0</v>
      </c>
      <c r="R28" s="122">
        <f t="shared" si="4"/>
        <v>1267391</v>
      </c>
      <c r="S28" s="126"/>
      <c r="T28" s="122">
        <v>25</v>
      </c>
      <c r="U28" s="122" t="s">
        <v>210</v>
      </c>
      <c r="V28" s="124">
        <f t="shared" si="5"/>
        <v>11483.289999999999</v>
      </c>
      <c r="W28" s="124">
        <f t="shared" si="6"/>
        <v>2176</v>
      </c>
      <c r="X28" s="124">
        <f t="shared" si="7"/>
        <v>450</v>
      </c>
      <c r="Y28" s="124">
        <f t="shared" si="8"/>
        <v>4777</v>
      </c>
      <c r="Z28" s="124">
        <f t="shared" si="9"/>
        <v>0</v>
      </c>
      <c r="AA28" s="124">
        <f t="shared" si="10"/>
        <v>4777</v>
      </c>
      <c r="AB28" s="125">
        <f t="shared" si="11"/>
        <v>1530</v>
      </c>
      <c r="AC28" s="125">
        <f t="shared" si="11"/>
        <v>0</v>
      </c>
      <c r="AD28" s="125">
        <f t="shared" si="12"/>
        <v>1530</v>
      </c>
      <c r="AE28" s="125">
        <f t="shared" si="0"/>
        <v>0</v>
      </c>
      <c r="AF28" s="125">
        <f t="shared" si="0"/>
        <v>0</v>
      </c>
      <c r="AG28" s="125">
        <f t="shared" si="13"/>
        <v>0</v>
      </c>
      <c r="AH28" s="122">
        <f t="shared" si="14"/>
        <v>2334948</v>
      </c>
      <c r="AI28" s="122">
        <v>0</v>
      </c>
      <c r="AJ28" s="122">
        <v>0</v>
      </c>
      <c r="AK28" s="122">
        <f t="shared" si="15"/>
        <v>2355364.29</v>
      </c>
      <c r="AL28" s="126"/>
      <c r="AM28" s="122">
        <v>25</v>
      </c>
      <c r="AN28" s="122" t="s">
        <v>210</v>
      </c>
      <c r="AO28" s="124">
        <f t="shared" si="16"/>
        <v>45996.255</v>
      </c>
      <c r="AP28" s="124">
        <f t="shared" si="17"/>
        <v>2376.192</v>
      </c>
      <c r="AQ28" s="124">
        <f t="shared" si="18"/>
        <v>331.5</v>
      </c>
      <c r="AR28" s="124">
        <f t="shared" si="19"/>
        <v>95.54</v>
      </c>
      <c r="AS28" s="124">
        <v>0</v>
      </c>
      <c r="AT28" s="124">
        <f t="shared" si="20"/>
        <v>95.54</v>
      </c>
      <c r="AU28" s="125">
        <f t="shared" si="21"/>
        <v>27500</v>
      </c>
      <c r="AV28" s="125">
        <v>0</v>
      </c>
      <c r="AW28" s="125">
        <f t="shared" si="22"/>
        <v>27500</v>
      </c>
      <c r="AX28" s="125">
        <f t="shared" si="23"/>
        <v>0</v>
      </c>
      <c r="AY28" s="125">
        <v>0</v>
      </c>
      <c r="AZ28" s="125">
        <f t="shared" si="24"/>
        <v>0</v>
      </c>
      <c r="BA28" s="122">
        <v>0</v>
      </c>
      <c r="BB28" s="122">
        <v>0</v>
      </c>
      <c r="BC28" s="122">
        <v>0</v>
      </c>
      <c r="BD28" s="122">
        <f t="shared" si="25"/>
        <v>76299.487</v>
      </c>
    </row>
    <row r="29" spans="1:56" s="127" customFormat="1" ht="26.25">
      <c r="A29" s="122">
        <v>26</v>
      </c>
      <c r="B29" s="122" t="s">
        <v>31</v>
      </c>
      <c r="C29" s="123">
        <v>40424</v>
      </c>
      <c r="D29" s="125">
        <v>1650</v>
      </c>
      <c r="E29" s="125">
        <v>336</v>
      </c>
      <c r="F29" s="125">
        <v>152</v>
      </c>
      <c r="G29" s="125">
        <v>0</v>
      </c>
      <c r="H29" s="124">
        <f t="shared" si="26"/>
        <v>1405</v>
      </c>
      <c r="I29" s="125">
        <v>0</v>
      </c>
      <c r="J29" s="125">
        <v>0</v>
      </c>
      <c r="K29" s="125">
        <f t="shared" si="2"/>
        <v>0</v>
      </c>
      <c r="L29" s="125">
        <v>55</v>
      </c>
      <c r="M29" s="125">
        <v>0</v>
      </c>
      <c r="N29" s="125">
        <f t="shared" si="3"/>
        <v>55</v>
      </c>
      <c r="O29" s="122">
        <v>428255</v>
      </c>
      <c r="P29" s="122">
        <v>0</v>
      </c>
      <c r="Q29" s="122">
        <v>0</v>
      </c>
      <c r="R29" s="122">
        <f t="shared" si="4"/>
        <v>472125</v>
      </c>
      <c r="S29" s="126"/>
      <c r="T29" s="122">
        <v>26</v>
      </c>
      <c r="U29" s="122" t="s">
        <v>31</v>
      </c>
      <c r="V29" s="124">
        <f t="shared" si="5"/>
        <v>18392.920000000002</v>
      </c>
      <c r="W29" s="124">
        <f t="shared" si="6"/>
        <v>1650</v>
      </c>
      <c r="X29" s="124">
        <f t="shared" si="7"/>
        <v>403.20000000000005</v>
      </c>
      <c r="Y29" s="124">
        <f t="shared" si="8"/>
        <v>516.8000000000001</v>
      </c>
      <c r="Z29" s="124">
        <f t="shared" si="9"/>
        <v>0</v>
      </c>
      <c r="AA29" s="124">
        <f t="shared" si="10"/>
        <v>516.8000000000001</v>
      </c>
      <c r="AB29" s="125">
        <f t="shared" si="11"/>
        <v>0</v>
      </c>
      <c r="AC29" s="125">
        <f t="shared" si="11"/>
        <v>0</v>
      </c>
      <c r="AD29" s="125">
        <f t="shared" si="12"/>
        <v>0</v>
      </c>
      <c r="AE29" s="125">
        <f t="shared" si="0"/>
        <v>3080</v>
      </c>
      <c r="AF29" s="125">
        <f t="shared" si="0"/>
        <v>0</v>
      </c>
      <c r="AG29" s="125">
        <f t="shared" si="13"/>
        <v>3080</v>
      </c>
      <c r="AH29" s="122">
        <f t="shared" si="14"/>
        <v>813684.5</v>
      </c>
      <c r="AI29" s="122">
        <v>0</v>
      </c>
      <c r="AJ29" s="122">
        <v>0</v>
      </c>
      <c r="AK29" s="122">
        <f t="shared" si="15"/>
        <v>837727.42</v>
      </c>
      <c r="AL29" s="126"/>
      <c r="AM29" s="122">
        <v>26</v>
      </c>
      <c r="AN29" s="122" t="s">
        <v>31</v>
      </c>
      <c r="AO29" s="124">
        <f t="shared" si="16"/>
        <v>73672.73999999999</v>
      </c>
      <c r="AP29" s="124">
        <f t="shared" si="17"/>
        <v>1801.8</v>
      </c>
      <c r="AQ29" s="124">
        <f t="shared" si="18"/>
        <v>297.02400000000006</v>
      </c>
      <c r="AR29" s="124">
        <f t="shared" si="19"/>
        <v>10.336000000000002</v>
      </c>
      <c r="AS29" s="124">
        <v>0</v>
      </c>
      <c r="AT29" s="124">
        <f t="shared" si="20"/>
        <v>10.336000000000002</v>
      </c>
      <c r="AU29" s="125">
        <f t="shared" si="21"/>
        <v>0</v>
      </c>
      <c r="AV29" s="125">
        <v>0</v>
      </c>
      <c r="AW29" s="125">
        <f t="shared" si="22"/>
        <v>0</v>
      </c>
      <c r="AX29" s="125">
        <f t="shared" si="23"/>
        <v>1320</v>
      </c>
      <c r="AY29" s="125">
        <v>0</v>
      </c>
      <c r="AZ29" s="125">
        <f t="shared" si="24"/>
        <v>1320</v>
      </c>
      <c r="BA29" s="122">
        <v>0</v>
      </c>
      <c r="BB29" s="122">
        <v>0</v>
      </c>
      <c r="BC29" s="122">
        <v>0</v>
      </c>
      <c r="BD29" s="122">
        <f t="shared" si="25"/>
        <v>77101.9</v>
      </c>
    </row>
    <row r="30" spans="1:56" s="127" customFormat="1" ht="26.25">
      <c r="A30" s="122">
        <v>27</v>
      </c>
      <c r="B30" s="122" t="s">
        <v>90</v>
      </c>
      <c r="C30" s="123">
        <v>14457</v>
      </c>
      <c r="D30" s="125">
        <v>2371</v>
      </c>
      <c r="E30" s="125">
        <v>792</v>
      </c>
      <c r="F30" s="125">
        <v>85</v>
      </c>
      <c r="G30" s="125">
        <v>0</v>
      </c>
      <c r="H30" s="124">
        <f t="shared" si="26"/>
        <v>152</v>
      </c>
      <c r="I30" s="125">
        <v>0</v>
      </c>
      <c r="J30" s="125">
        <v>0</v>
      </c>
      <c r="K30" s="125">
        <f t="shared" si="2"/>
        <v>0</v>
      </c>
      <c r="L30" s="125">
        <v>0</v>
      </c>
      <c r="M30" s="125">
        <v>0</v>
      </c>
      <c r="N30" s="125">
        <f t="shared" si="3"/>
        <v>0</v>
      </c>
      <c r="O30" s="122">
        <v>331055</v>
      </c>
      <c r="P30" s="122">
        <v>0</v>
      </c>
      <c r="Q30" s="122">
        <v>0</v>
      </c>
      <c r="R30" s="122">
        <f t="shared" si="4"/>
        <v>348827</v>
      </c>
      <c r="S30" s="126"/>
      <c r="T30" s="122">
        <v>27</v>
      </c>
      <c r="U30" s="122" t="s">
        <v>90</v>
      </c>
      <c r="V30" s="125">
        <f t="shared" si="5"/>
        <v>6577.935</v>
      </c>
      <c r="W30" s="125">
        <f t="shared" si="6"/>
        <v>2371</v>
      </c>
      <c r="X30" s="125">
        <f t="shared" si="7"/>
        <v>950.4000000000001</v>
      </c>
      <c r="Y30" s="124">
        <f t="shared" si="8"/>
        <v>289</v>
      </c>
      <c r="Z30" s="125">
        <f t="shared" si="9"/>
        <v>0</v>
      </c>
      <c r="AA30" s="125">
        <f t="shared" si="10"/>
        <v>289</v>
      </c>
      <c r="AB30" s="125">
        <f t="shared" si="11"/>
        <v>0</v>
      </c>
      <c r="AC30" s="125">
        <f t="shared" si="11"/>
        <v>0</v>
      </c>
      <c r="AD30" s="125">
        <f t="shared" si="12"/>
        <v>0</v>
      </c>
      <c r="AE30" s="125">
        <f t="shared" si="0"/>
        <v>0</v>
      </c>
      <c r="AF30" s="125">
        <f t="shared" si="0"/>
        <v>0</v>
      </c>
      <c r="AG30" s="125">
        <f t="shared" si="13"/>
        <v>0</v>
      </c>
      <c r="AH30" s="122">
        <f t="shared" si="14"/>
        <v>629004.5</v>
      </c>
      <c r="AI30" s="122">
        <v>0</v>
      </c>
      <c r="AJ30" s="122">
        <v>0</v>
      </c>
      <c r="AK30" s="122">
        <f t="shared" si="15"/>
        <v>639192.835</v>
      </c>
      <c r="AL30" s="126"/>
      <c r="AM30" s="122">
        <v>27</v>
      </c>
      <c r="AN30" s="122" t="s">
        <v>90</v>
      </c>
      <c r="AO30" s="124">
        <f t="shared" si="16"/>
        <v>26347.8825</v>
      </c>
      <c r="AP30" s="124">
        <f t="shared" si="17"/>
        <v>2589.1319999999996</v>
      </c>
      <c r="AQ30" s="124">
        <f t="shared" si="18"/>
        <v>700.128</v>
      </c>
      <c r="AR30" s="124">
        <f t="shared" si="19"/>
        <v>5.78</v>
      </c>
      <c r="AS30" s="124">
        <v>0</v>
      </c>
      <c r="AT30" s="125">
        <f t="shared" si="20"/>
        <v>5.78</v>
      </c>
      <c r="AU30" s="125">
        <f t="shared" si="21"/>
        <v>0</v>
      </c>
      <c r="AV30" s="125">
        <v>0</v>
      </c>
      <c r="AW30" s="125">
        <f t="shared" si="22"/>
        <v>0</v>
      </c>
      <c r="AX30" s="125">
        <f t="shared" si="23"/>
        <v>0</v>
      </c>
      <c r="AY30" s="125">
        <v>0</v>
      </c>
      <c r="AZ30" s="125">
        <f t="shared" si="24"/>
        <v>0</v>
      </c>
      <c r="BA30" s="122">
        <v>0</v>
      </c>
      <c r="BB30" s="122">
        <v>0</v>
      </c>
      <c r="BC30" s="122">
        <v>0</v>
      </c>
      <c r="BD30" s="122">
        <f t="shared" si="25"/>
        <v>29642.922499999997</v>
      </c>
    </row>
    <row r="31" spans="1:56" s="127" customFormat="1" ht="26.25">
      <c r="A31" s="246" t="s">
        <v>191</v>
      </c>
      <c r="B31" s="246"/>
      <c r="C31" s="125">
        <f aca="true" t="shared" si="27" ref="C31:Q31">SUM(C4:C30)</f>
        <v>2747357</v>
      </c>
      <c r="D31" s="125">
        <f t="shared" si="27"/>
        <v>103784</v>
      </c>
      <c r="E31" s="125">
        <f t="shared" si="27"/>
        <v>44989</v>
      </c>
      <c r="F31" s="125">
        <f t="shared" si="27"/>
        <v>67853</v>
      </c>
      <c r="G31" s="125">
        <f t="shared" si="27"/>
        <v>5000</v>
      </c>
      <c r="H31" s="125">
        <f t="shared" si="27"/>
        <v>73121</v>
      </c>
      <c r="I31" s="125">
        <f t="shared" si="27"/>
        <v>169459</v>
      </c>
      <c r="J31" s="125">
        <f t="shared" si="27"/>
        <v>40000</v>
      </c>
      <c r="K31" s="125">
        <f t="shared" si="27"/>
        <v>209459</v>
      </c>
      <c r="L31" s="125">
        <f t="shared" si="27"/>
        <v>395</v>
      </c>
      <c r="M31" s="125">
        <f t="shared" si="27"/>
        <v>710</v>
      </c>
      <c r="N31" s="125">
        <f t="shared" si="27"/>
        <v>1105</v>
      </c>
      <c r="O31" s="125">
        <f t="shared" si="27"/>
        <v>43436349</v>
      </c>
      <c r="P31" s="125">
        <f t="shared" si="27"/>
        <v>0</v>
      </c>
      <c r="Q31" s="125">
        <f t="shared" si="27"/>
        <v>0</v>
      </c>
      <c r="R31" s="122">
        <f>C31+D31+E31+F31+K31+N31+O31+P31+Q31</f>
        <v>46610896</v>
      </c>
      <c r="S31" s="126"/>
      <c r="T31" s="246" t="s">
        <v>191</v>
      </c>
      <c r="U31" s="246"/>
      <c r="V31" s="125">
        <f aca="true" t="shared" si="28" ref="V31:AK31">SUM(V4:V30)</f>
        <v>1250047.4349999998</v>
      </c>
      <c r="W31" s="125">
        <f t="shared" si="28"/>
        <v>103784</v>
      </c>
      <c r="X31" s="125">
        <f t="shared" si="28"/>
        <v>53986.799999999996</v>
      </c>
      <c r="Y31" s="125">
        <f t="shared" si="28"/>
        <v>230700.19999999998</v>
      </c>
      <c r="Z31" s="125">
        <f t="shared" si="28"/>
        <v>40500</v>
      </c>
      <c r="AA31" s="125">
        <f t="shared" si="28"/>
        <v>271200.19999999995</v>
      </c>
      <c r="AB31" s="125">
        <f t="shared" si="28"/>
        <v>25927.227</v>
      </c>
      <c r="AC31" s="125">
        <f t="shared" si="28"/>
        <v>6120</v>
      </c>
      <c r="AD31" s="125">
        <f t="shared" si="28"/>
        <v>32047.227</v>
      </c>
      <c r="AE31" s="125">
        <f t="shared" si="28"/>
        <v>22120</v>
      </c>
      <c r="AF31" s="125">
        <f t="shared" si="28"/>
        <v>39760</v>
      </c>
      <c r="AG31" s="125">
        <f t="shared" si="28"/>
        <v>61880</v>
      </c>
      <c r="AH31" s="125">
        <f t="shared" si="28"/>
        <v>82529063.1</v>
      </c>
      <c r="AI31" s="125">
        <f t="shared" si="28"/>
        <v>330000</v>
      </c>
      <c r="AJ31" s="125">
        <f t="shared" si="28"/>
        <v>52000</v>
      </c>
      <c r="AK31" s="125">
        <f t="shared" si="28"/>
        <v>84684008.76200002</v>
      </c>
      <c r="AL31" s="126"/>
      <c r="AM31" s="246" t="s">
        <v>191</v>
      </c>
      <c r="AN31" s="246"/>
      <c r="AO31" s="125">
        <f aca="true" t="shared" si="29" ref="AO31:BD31">SUM(AO4:AO30)</f>
        <v>5007058.1325</v>
      </c>
      <c r="AP31" s="125">
        <f t="shared" si="29"/>
        <v>113332.12799999997</v>
      </c>
      <c r="AQ31" s="125">
        <f t="shared" si="29"/>
        <v>39770.276000000005</v>
      </c>
      <c r="AR31" s="125">
        <f t="shared" si="29"/>
        <v>4614.004000000002</v>
      </c>
      <c r="AS31" s="125">
        <f t="shared" si="29"/>
        <v>0</v>
      </c>
      <c r="AT31" s="125">
        <f t="shared" si="29"/>
        <v>4614.004000000002</v>
      </c>
      <c r="AU31" s="125">
        <f t="shared" si="29"/>
        <v>466012.25</v>
      </c>
      <c r="AV31" s="125">
        <f t="shared" si="29"/>
        <v>0</v>
      </c>
      <c r="AW31" s="125">
        <f t="shared" si="29"/>
        <v>466012.25</v>
      </c>
      <c r="AX31" s="125">
        <f t="shared" si="29"/>
        <v>9480</v>
      </c>
      <c r="AY31" s="125">
        <f t="shared" si="29"/>
        <v>0</v>
      </c>
      <c r="AZ31" s="125">
        <f t="shared" si="29"/>
        <v>9480</v>
      </c>
      <c r="BA31" s="125">
        <f t="shared" si="29"/>
        <v>0</v>
      </c>
      <c r="BB31" s="125">
        <f t="shared" si="29"/>
        <v>81000</v>
      </c>
      <c r="BC31" s="125">
        <f t="shared" si="29"/>
        <v>2453000</v>
      </c>
      <c r="BD31" s="125">
        <f t="shared" si="29"/>
        <v>8174266.790500001</v>
      </c>
    </row>
    <row r="32" s="114" customFormat="1" ht="26.25"/>
    <row r="33" spans="7:54" s="115" customFormat="1" ht="26.25">
      <c r="G33" s="131"/>
      <c r="H33" s="131"/>
      <c r="I33" s="132"/>
      <c r="K33" s="132"/>
      <c r="L33" s="132"/>
      <c r="S33" s="114"/>
      <c r="U33" s="133"/>
      <c r="V33" s="134">
        <f>AH33-AG33</f>
        <v>8944961.327000022</v>
      </c>
      <c r="W33" s="134"/>
      <c r="X33" s="135"/>
      <c r="Y33" s="132"/>
      <c r="Z33" s="132"/>
      <c r="AA33" s="132"/>
      <c r="AB33" s="132"/>
      <c r="AC33" s="132"/>
      <c r="AD33" s="132"/>
      <c r="AE33" s="132"/>
      <c r="AF33" s="132"/>
      <c r="AG33" s="132">
        <v>74489000</v>
      </c>
      <c r="AH33" s="136">
        <f>AK31-V31</f>
        <v>83433961.32700002</v>
      </c>
      <c r="AI33" s="133"/>
      <c r="AL33" s="114"/>
      <c r="AN33" s="133"/>
      <c r="AO33" s="134"/>
      <c r="AP33" s="134"/>
      <c r="AQ33" s="137">
        <f>AP31+AQ31</f>
        <v>153102.40399999998</v>
      </c>
      <c r="AR33" s="132"/>
      <c r="AS33" s="132"/>
      <c r="AT33" s="132"/>
      <c r="AU33" s="132"/>
      <c r="AV33" s="132"/>
      <c r="AW33" s="132"/>
      <c r="AX33" s="132"/>
      <c r="AY33" s="132"/>
      <c r="AZ33" s="132">
        <v>74489000</v>
      </c>
      <c r="BA33" s="136">
        <f>BD31-AO31</f>
        <v>3167208.6580000008</v>
      </c>
      <c r="BB33" s="133"/>
    </row>
    <row r="34" spans="7:56" s="115" customFormat="1" ht="26.25">
      <c r="G34" s="138"/>
      <c r="H34" s="138"/>
      <c r="I34" s="132"/>
      <c r="K34" s="132"/>
      <c r="L34" s="132"/>
      <c r="U34" s="133"/>
      <c r="V34" s="134"/>
      <c r="W34" s="134"/>
      <c r="X34" s="135"/>
      <c r="Y34" s="132"/>
      <c r="Z34" s="132"/>
      <c r="AA34" s="132"/>
      <c r="AB34" s="132"/>
      <c r="AC34" s="132"/>
      <c r="AD34" s="132"/>
      <c r="AE34" s="132"/>
      <c r="AF34" s="132"/>
      <c r="AG34" s="139"/>
      <c r="AH34" s="133"/>
      <c r="AI34" s="133"/>
      <c r="AK34" s="140">
        <f>AK31/1000</f>
        <v>84684.00876200003</v>
      </c>
      <c r="AL34" s="114"/>
      <c r="AN34" s="133"/>
      <c r="AO34" s="134">
        <f>AO31/1000</f>
        <v>5007.0581325</v>
      </c>
      <c r="AP34" s="134"/>
      <c r="AQ34" s="135"/>
      <c r="AR34" s="132"/>
      <c r="AS34" s="132"/>
      <c r="AT34" s="132"/>
      <c r="AU34" s="132"/>
      <c r="AV34" s="132"/>
      <c r="AW34" s="132"/>
      <c r="AX34" s="132"/>
      <c r="AY34" s="132"/>
      <c r="AZ34" s="139"/>
      <c r="BA34" s="133"/>
      <c r="BB34" s="133"/>
      <c r="BD34" s="140">
        <f>BD31/1000</f>
        <v>8174.266790500001</v>
      </c>
    </row>
    <row r="35" spans="2:56" s="115" customFormat="1" ht="26.25">
      <c r="B35" s="250" t="s">
        <v>211</v>
      </c>
      <c r="C35" s="252" t="s">
        <v>212</v>
      </c>
      <c r="D35" s="252"/>
      <c r="E35" s="252"/>
      <c r="F35" s="253" t="s">
        <v>213</v>
      </c>
      <c r="G35" s="253"/>
      <c r="H35" s="253"/>
      <c r="I35" s="141"/>
      <c r="K35" s="132"/>
      <c r="L35" s="132"/>
      <c r="U35" s="133"/>
      <c r="V35" s="134"/>
      <c r="W35" s="134"/>
      <c r="X35" s="135"/>
      <c r="Y35" s="132"/>
      <c r="Z35" s="132"/>
      <c r="AA35" s="132"/>
      <c r="AB35" s="132"/>
      <c r="AC35" s="132"/>
      <c r="AD35" s="132"/>
      <c r="AE35" s="132"/>
      <c r="AF35" s="132"/>
      <c r="AG35" s="132"/>
      <c r="AH35" s="133"/>
      <c r="AI35" s="133"/>
      <c r="AK35" s="115">
        <v>84684</v>
      </c>
      <c r="AL35" s="114"/>
      <c r="AN35" s="133"/>
      <c r="AO35" s="134"/>
      <c r="AP35" s="134"/>
      <c r="AQ35" s="135"/>
      <c r="AR35" s="132"/>
      <c r="AS35" s="132"/>
      <c r="AT35" s="132"/>
      <c r="AU35" s="132"/>
      <c r="AV35" s="132"/>
      <c r="AW35" s="132"/>
      <c r="AX35" s="132"/>
      <c r="AY35" s="132"/>
      <c r="AZ35" s="132"/>
      <c r="BA35" s="133"/>
      <c r="BB35" s="133"/>
      <c r="BD35" s="115">
        <v>8174</v>
      </c>
    </row>
    <row r="36" spans="2:56" s="115" customFormat="1" ht="26.25">
      <c r="B36" s="251"/>
      <c r="C36" s="142" t="s">
        <v>214</v>
      </c>
      <c r="D36" s="142" t="s">
        <v>54</v>
      </c>
      <c r="E36" s="142" t="s">
        <v>215</v>
      </c>
      <c r="F36" s="143" t="s">
        <v>216</v>
      </c>
      <c r="G36" s="143" t="s">
        <v>217</v>
      </c>
      <c r="H36" s="143" t="s">
        <v>218</v>
      </c>
      <c r="I36" s="141"/>
      <c r="K36" s="132"/>
      <c r="L36" s="132"/>
      <c r="U36" s="133"/>
      <c r="V36" s="134"/>
      <c r="W36" s="134"/>
      <c r="X36" s="135"/>
      <c r="Y36" s="132"/>
      <c r="Z36" s="132"/>
      <c r="AA36" s="132"/>
      <c r="AB36" s="132"/>
      <c r="AC36" s="132"/>
      <c r="AD36" s="132"/>
      <c r="AE36" s="132"/>
      <c r="AF36" s="132"/>
      <c r="AG36" s="132"/>
      <c r="AH36" s="133"/>
      <c r="AI36" s="133"/>
      <c r="AK36" s="140">
        <f>AK34-AK35</f>
        <v>0.008762000026763417</v>
      </c>
      <c r="AL36" s="114"/>
      <c r="AN36" s="133"/>
      <c r="AO36" s="134"/>
      <c r="AP36" s="134"/>
      <c r="AQ36" s="135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133"/>
      <c r="BD36" s="140">
        <f>BD34-BD35</f>
        <v>0.2667905000007522</v>
      </c>
    </row>
    <row r="37" spans="2:54" s="115" customFormat="1" ht="33.75">
      <c r="B37" s="144" t="s">
        <v>203</v>
      </c>
      <c r="C37" s="145">
        <v>0.045</v>
      </c>
      <c r="D37" s="145">
        <v>90</v>
      </c>
      <c r="E37" s="146">
        <v>0.45</v>
      </c>
      <c r="F37" s="147">
        <v>1.4</v>
      </c>
      <c r="G37" s="148">
        <v>0.325</v>
      </c>
      <c r="H37" s="149">
        <v>0.71</v>
      </c>
      <c r="I37" s="141"/>
      <c r="K37" s="132"/>
      <c r="L37" s="132"/>
      <c r="O37" s="115" t="s">
        <v>219</v>
      </c>
      <c r="P37" s="115">
        <v>2.66</v>
      </c>
      <c r="U37" s="133"/>
      <c r="V37" s="134"/>
      <c r="W37" s="134"/>
      <c r="X37" s="135"/>
      <c r="Y37" s="132"/>
      <c r="Z37" s="132"/>
      <c r="AA37" s="132"/>
      <c r="AB37" s="132"/>
      <c r="AC37" s="132"/>
      <c r="AD37" s="132"/>
      <c r="AE37" s="132"/>
      <c r="AF37" s="132"/>
      <c r="AG37" s="132"/>
      <c r="AH37" s="133"/>
      <c r="AI37" s="133"/>
      <c r="AL37" s="114"/>
      <c r="AN37" s="133"/>
      <c r="AO37" s="134"/>
      <c r="AP37" s="134"/>
      <c r="AQ37" s="135"/>
      <c r="AR37" s="132"/>
      <c r="AS37" s="132"/>
      <c r="AT37" s="132"/>
      <c r="AU37" s="132"/>
      <c r="AV37" s="132"/>
      <c r="AW37" s="132"/>
      <c r="AX37" s="132"/>
      <c r="AY37" s="132"/>
      <c r="AZ37" s="132"/>
      <c r="BA37" s="133"/>
      <c r="BB37" s="133"/>
    </row>
    <row r="38" spans="2:54" s="115" customFormat="1" ht="33.75">
      <c r="B38" s="144" t="s">
        <v>220</v>
      </c>
      <c r="C38" s="145">
        <v>0.06</v>
      </c>
      <c r="D38" s="145">
        <v>70</v>
      </c>
      <c r="E38" s="146">
        <v>0.45</v>
      </c>
      <c r="F38" s="147">
        <v>2.5</v>
      </c>
      <c r="G38" s="148">
        <v>0.4</v>
      </c>
      <c r="H38" s="149">
        <v>0.73</v>
      </c>
      <c r="I38" s="141"/>
      <c r="K38" s="132"/>
      <c r="L38" s="132"/>
      <c r="O38" s="115" t="s">
        <v>221</v>
      </c>
      <c r="P38" s="150">
        <v>0.27</v>
      </c>
      <c r="U38" s="133"/>
      <c r="V38" s="134"/>
      <c r="W38" s="134"/>
      <c r="X38" s="135"/>
      <c r="Y38" s="132"/>
      <c r="Z38" s="132"/>
      <c r="AA38" s="132"/>
      <c r="AB38" s="132"/>
      <c r="AC38" s="132"/>
      <c r="AD38" s="132"/>
      <c r="AE38" s="132"/>
      <c r="AF38" s="132"/>
      <c r="AG38" s="132"/>
      <c r="AH38" s="133"/>
      <c r="AI38" s="133"/>
      <c r="AL38" s="114"/>
      <c r="AN38" s="133"/>
      <c r="AO38" s="134"/>
      <c r="AP38" s="134"/>
      <c r="AQ38" s="135"/>
      <c r="AR38" s="132"/>
      <c r="AS38" s="132"/>
      <c r="AT38" s="132"/>
      <c r="AU38" s="132"/>
      <c r="AV38" s="132"/>
      <c r="AW38" s="132"/>
      <c r="AX38" s="132"/>
      <c r="AY38" s="132"/>
      <c r="AZ38" s="132"/>
      <c r="BA38" s="133"/>
      <c r="BB38" s="133"/>
    </row>
    <row r="39" spans="2:54" s="115" customFormat="1" ht="33.75">
      <c r="B39" s="144" t="s">
        <v>222</v>
      </c>
      <c r="C39" s="145">
        <v>0.068</v>
      </c>
      <c r="D39" s="145">
        <v>50</v>
      </c>
      <c r="E39" s="146">
        <v>0.45</v>
      </c>
      <c r="F39" s="147">
        <v>3</v>
      </c>
      <c r="G39" s="148">
        <v>0.4</v>
      </c>
      <c r="H39" s="149">
        <v>0.73</v>
      </c>
      <c r="I39" s="141"/>
      <c r="K39" s="132"/>
      <c r="L39" s="132"/>
      <c r="P39" s="115">
        <f>(P37*P38)-P37</f>
        <v>-1.9418000000000002</v>
      </c>
      <c r="U39" s="133"/>
      <c r="V39" s="134"/>
      <c r="W39" s="134"/>
      <c r="X39" s="135"/>
      <c r="Y39" s="132"/>
      <c r="Z39" s="132"/>
      <c r="AA39" s="132"/>
      <c r="AB39" s="132"/>
      <c r="AC39" s="132"/>
      <c r="AD39" s="132"/>
      <c r="AE39" s="132"/>
      <c r="AF39" s="132"/>
      <c r="AG39" s="132"/>
      <c r="AH39" s="133"/>
      <c r="AI39" s="133"/>
      <c r="AL39" s="114"/>
      <c r="AN39" s="133"/>
      <c r="AO39" s="134"/>
      <c r="AP39" s="134"/>
      <c r="AQ39" s="135"/>
      <c r="AR39" s="132"/>
      <c r="AS39" s="132"/>
      <c r="AT39" s="132"/>
      <c r="AU39" s="132"/>
      <c r="AV39" s="132"/>
      <c r="AW39" s="132"/>
      <c r="AX39" s="132"/>
      <c r="AY39" s="132"/>
      <c r="AZ39" s="132"/>
      <c r="BA39" s="133"/>
      <c r="BB39" s="133"/>
    </row>
    <row r="40" spans="2:54" s="115" customFormat="1" ht="33.75">
      <c r="B40" s="144" t="s">
        <v>223</v>
      </c>
      <c r="C40" s="145">
        <v>0.068</v>
      </c>
      <c r="D40" s="145">
        <v>50</v>
      </c>
      <c r="E40" s="146">
        <v>0.45</v>
      </c>
      <c r="F40" s="147">
        <v>3.5</v>
      </c>
      <c r="G40" s="148">
        <v>0.4</v>
      </c>
      <c r="H40" s="149">
        <v>0.73</v>
      </c>
      <c r="I40" s="151"/>
      <c r="K40" s="133"/>
      <c r="L40" s="133"/>
      <c r="O40" s="115" t="s">
        <v>224</v>
      </c>
      <c r="P40" s="150">
        <v>0.1</v>
      </c>
      <c r="U40" s="133"/>
      <c r="V40" s="134"/>
      <c r="W40" s="134"/>
      <c r="X40" s="135"/>
      <c r="Y40" s="152"/>
      <c r="Z40" s="152"/>
      <c r="AA40" s="152"/>
      <c r="AB40" s="133"/>
      <c r="AC40" s="133"/>
      <c r="AD40" s="133"/>
      <c r="AE40" s="133"/>
      <c r="AF40" s="133"/>
      <c r="AG40" s="133"/>
      <c r="AH40" s="133"/>
      <c r="AI40" s="133"/>
      <c r="AL40" s="114"/>
      <c r="AN40" s="133"/>
      <c r="AO40" s="134"/>
      <c r="AP40" s="134"/>
      <c r="AQ40" s="135"/>
      <c r="AR40" s="152"/>
      <c r="AS40" s="152"/>
      <c r="AT40" s="152"/>
      <c r="AU40" s="133"/>
      <c r="AV40" s="133"/>
      <c r="AW40" s="133"/>
      <c r="AX40" s="133"/>
      <c r="AY40" s="133"/>
      <c r="AZ40" s="133"/>
      <c r="BA40" s="133"/>
      <c r="BB40" s="133"/>
    </row>
    <row r="41" spans="2:54" s="115" customFormat="1" ht="33.75">
      <c r="B41" s="144" t="s">
        <v>180</v>
      </c>
      <c r="C41" s="145">
        <v>0.011</v>
      </c>
      <c r="D41" s="145">
        <v>250</v>
      </c>
      <c r="E41" s="146">
        <v>0.85</v>
      </c>
      <c r="F41" s="147">
        <v>0.18</v>
      </c>
      <c r="G41" s="148">
        <v>0.85</v>
      </c>
      <c r="H41" s="149">
        <v>0.75</v>
      </c>
      <c r="I41" s="151"/>
      <c r="J41" s="133"/>
      <c r="K41" s="133"/>
      <c r="L41" s="133"/>
      <c r="O41" s="113" t="s">
        <v>225</v>
      </c>
      <c r="P41" s="115">
        <f>(P39*P40)-P39</f>
        <v>1.7476200000000002</v>
      </c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L41" s="114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</row>
    <row r="42" spans="2:54" s="115" customFormat="1" ht="33.75">
      <c r="B42" s="144" t="s">
        <v>206</v>
      </c>
      <c r="C42" s="145">
        <v>1.6</v>
      </c>
      <c r="D42" s="145">
        <v>60</v>
      </c>
      <c r="E42" s="153">
        <v>0.25</v>
      </c>
      <c r="F42" s="147">
        <v>70</v>
      </c>
      <c r="G42" s="148">
        <v>0.8</v>
      </c>
      <c r="H42" s="154">
        <v>0.6</v>
      </c>
      <c r="I42" s="151"/>
      <c r="J42" s="133"/>
      <c r="K42" s="133"/>
      <c r="L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L42" s="114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</row>
    <row r="43" spans="2:38" s="115" customFormat="1" ht="33.75">
      <c r="B43" s="144" t="s">
        <v>208</v>
      </c>
      <c r="C43" s="145"/>
      <c r="D43" s="145"/>
      <c r="E43" s="153"/>
      <c r="F43" s="147"/>
      <c r="G43" s="148"/>
      <c r="H43" s="154"/>
      <c r="AL43" s="114"/>
    </row>
    <row r="44" spans="2:38" s="115" customFormat="1" ht="33.75">
      <c r="B44" s="144" t="s">
        <v>209</v>
      </c>
      <c r="C44" s="145"/>
      <c r="D44" s="145"/>
      <c r="E44" s="153"/>
      <c r="F44" s="147"/>
      <c r="G44" s="148"/>
      <c r="H44" s="154"/>
      <c r="AL44" s="114"/>
    </row>
    <row r="45" spans="2:38" s="115" customFormat="1" ht="33.75">
      <c r="B45" s="144" t="s">
        <v>226</v>
      </c>
      <c r="C45" s="145">
        <v>0</v>
      </c>
      <c r="D45" s="145">
        <v>0</v>
      </c>
      <c r="E45" s="153">
        <v>0</v>
      </c>
      <c r="F45" s="147">
        <v>9</v>
      </c>
      <c r="G45" s="148">
        <v>0.9</v>
      </c>
      <c r="H45" s="154">
        <v>1</v>
      </c>
      <c r="AL45" s="114"/>
    </row>
    <row r="46" spans="2:8" ht="33.75">
      <c r="B46" s="144" t="s">
        <v>227</v>
      </c>
      <c r="C46" s="145">
        <v>0</v>
      </c>
      <c r="D46" s="145">
        <v>0</v>
      </c>
      <c r="E46" s="153">
        <v>0</v>
      </c>
      <c r="F46" s="147">
        <v>1.9</v>
      </c>
      <c r="G46" s="148">
        <v>1</v>
      </c>
      <c r="H46" s="154">
        <v>1</v>
      </c>
    </row>
  </sheetData>
  <sheetProtection/>
  <mergeCells count="45">
    <mergeCell ref="B35:B36"/>
    <mergeCell ref="C35:E35"/>
    <mergeCell ref="F35:H35"/>
    <mergeCell ref="AX2:AZ2"/>
    <mergeCell ref="BA2:BA3"/>
    <mergeCell ref="BB2:BB3"/>
    <mergeCell ref="AU2:AW2"/>
    <mergeCell ref="AE2:AG2"/>
    <mergeCell ref="AH2:AH3"/>
    <mergeCell ref="AI2:AI3"/>
    <mergeCell ref="BC2:BC3"/>
    <mergeCell ref="BD2:BD3"/>
    <mergeCell ref="A31:B31"/>
    <mergeCell ref="T31:U31"/>
    <mergeCell ref="AM31:AN31"/>
    <mergeCell ref="AN2:AN3"/>
    <mergeCell ref="AO2:AO3"/>
    <mergeCell ref="AP2:AP3"/>
    <mergeCell ref="AQ2:AQ3"/>
    <mergeCell ref="AR2:AT2"/>
    <mergeCell ref="AJ2:AJ3"/>
    <mergeCell ref="AK2:AK3"/>
    <mergeCell ref="AM2:AM3"/>
    <mergeCell ref="U2:U3"/>
    <mergeCell ref="V2:V3"/>
    <mergeCell ref="W2:W3"/>
    <mergeCell ref="X2:X3"/>
    <mergeCell ref="Y2:AA2"/>
    <mergeCell ref="AB2:AD2"/>
    <mergeCell ref="L2:N2"/>
    <mergeCell ref="O2:O3"/>
    <mergeCell ref="P2:P3"/>
    <mergeCell ref="Q2:Q3"/>
    <mergeCell ref="R2:R3"/>
    <mergeCell ref="T2:T3"/>
    <mergeCell ref="A1:R1"/>
    <mergeCell ref="T1:AK1"/>
    <mergeCell ref="AM1:BD1"/>
    <mergeCell ref="A2:A3"/>
    <mergeCell ref="B2:B3"/>
    <mergeCell ref="C2:C3"/>
    <mergeCell ref="D2:D3"/>
    <mergeCell ref="E2:E3"/>
    <mergeCell ref="F2:H2"/>
    <mergeCell ref="I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rightToLeft="1" zoomScalePageLayoutView="0" workbookViewId="0" topLeftCell="A1">
      <selection activeCell="D39" sqref="D39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5" width="7.7109375" style="0" customWidth="1"/>
    <col min="6" max="6" width="13.28125" style="0" customWidth="1"/>
    <col min="7" max="7" width="11.28125" style="0" customWidth="1"/>
    <col min="8" max="14" width="7.7109375" style="0" customWidth="1"/>
    <col min="15" max="15" width="10.57421875" style="0" customWidth="1"/>
    <col min="16" max="16" width="11.28125" style="0" customWidth="1"/>
  </cols>
  <sheetData>
    <row r="1" spans="1:16" ht="22.5" customHeight="1">
      <c r="A1" s="173" t="s">
        <v>130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8.75" customHeight="1" thickBot="1">
      <c r="A2" s="174" t="s">
        <v>61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8.75" customHeight="1">
      <c r="A3" s="162" t="s">
        <v>0</v>
      </c>
      <c r="B3" s="162" t="s">
        <v>1</v>
      </c>
      <c r="C3" s="175" t="s">
        <v>44</v>
      </c>
      <c r="D3" s="175"/>
      <c r="E3" s="175"/>
      <c r="F3" s="169" t="s">
        <v>48</v>
      </c>
      <c r="G3" s="169" t="s">
        <v>84</v>
      </c>
      <c r="H3" s="176" t="s">
        <v>49</v>
      </c>
      <c r="I3" s="176"/>
      <c r="J3" s="176"/>
      <c r="K3" s="176"/>
      <c r="L3" s="176"/>
      <c r="M3" s="176"/>
      <c r="N3" s="176"/>
      <c r="O3" s="169" t="s">
        <v>85</v>
      </c>
      <c r="P3" s="162" t="s">
        <v>51</v>
      </c>
    </row>
    <row r="4" spans="1:16" ht="15" customHeight="1" thickBot="1">
      <c r="A4" s="163"/>
      <c r="B4" s="163"/>
      <c r="C4" s="7" t="s">
        <v>45</v>
      </c>
      <c r="D4" s="7" t="s">
        <v>46</v>
      </c>
      <c r="E4" s="7" t="s">
        <v>47</v>
      </c>
      <c r="F4" s="170"/>
      <c r="G4" s="170"/>
      <c r="H4" s="7" t="s">
        <v>50</v>
      </c>
      <c r="I4" s="7" t="s">
        <v>46</v>
      </c>
      <c r="J4" s="7" t="s">
        <v>47</v>
      </c>
      <c r="K4" s="7" t="s">
        <v>3</v>
      </c>
      <c r="L4" s="7" t="s">
        <v>6</v>
      </c>
      <c r="M4" s="7" t="s">
        <v>10</v>
      </c>
      <c r="N4" s="7" t="s">
        <v>11</v>
      </c>
      <c r="O4" s="170"/>
      <c r="P4" s="163"/>
    </row>
    <row r="5" spans="1:16" ht="16.5" customHeight="1">
      <c r="A5" s="8">
        <v>1</v>
      </c>
      <c r="B5" s="50" t="s">
        <v>15</v>
      </c>
      <c r="C5" s="50">
        <v>4.662263891464729</v>
      </c>
      <c r="D5" s="50">
        <v>123.09190326596894</v>
      </c>
      <c r="E5" s="50">
        <v>90.71792417468517</v>
      </c>
      <c r="F5" s="50">
        <v>6.243848106872151</v>
      </c>
      <c r="G5" s="27">
        <f>SUM(C5:F5)</f>
        <v>224.715939438991</v>
      </c>
      <c r="H5" s="23">
        <v>1.1339265847257471</v>
      </c>
      <c r="I5" s="23">
        <v>93.15684980136277</v>
      </c>
      <c r="J5" s="23">
        <v>4.875379731593729</v>
      </c>
      <c r="K5" s="23">
        <v>3.7463088641232893</v>
      </c>
      <c r="L5" s="23">
        <v>1.5357696461455113</v>
      </c>
      <c r="M5" s="23">
        <v>36.110844656765714</v>
      </c>
      <c r="N5" s="23">
        <v>0</v>
      </c>
      <c r="O5" s="27">
        <f aca="true" t="shared" si="0" ref="O5:O10">SUM(H5:N5)</f>
        <v>140.55907928471674</v>
      </c>
      <c r="P5" s="26">
        <f aca="true" t="shared" si="1" ref="P5:P10">SUM(O5,G5)</f>
        <v>365.2750187237077</v>
      </c>
    </row>
    <row r="6" spans="1:16" ht="16.5" customHeight="1">
      <c r="A6" s="8">
        <v>2</v>
      </c>
      <c r="B6" s="50" t="s">
        <v>97</v>
      </c>
      <c r="C6" s="50">
        <v>0</v>
      </c>
      <c r="D6" s="50">
        <v>36.068942687573326</v>
      </c>
      <c r="E6" s="50">
        <v>46.30762632467705</v>
      </c>
      <c r="F6" s="50">
        <v>33.27289105142767</v>
      </c>
      <c r="G6" s="27">
        <f>SUM(C6:F6)</f>
        <v>115.64946006367805</v>
      </c>
      <c r="H6" s="23">
        <v>0</v>
      </c>
      <c r="I6" s="23">
        <v>27.297238788972276</v>
      </c>
      <c r="J6" s="23">
        <v>2.4886731575428516</v>
      </c>
      <c r="K6" s="23">
        <v>19.9637346308566</v>
      </c>
      <c r="L6" s="24">
        <v>40.03313314218524</v>
      </c>
      <c r="M6" s="24">
        <v>0</v>
      </c>
      <c r="N6" s="24">
        <v>1.3752017175041726</v>
      </c>
      <c r="O6" s="27">
        <f>SUM(H6:N6)</f>
        <v>91.15798143706114</v>
      </c>
      <c r="P6" s="26">
        <f>SUM(O6,G6)</f>
        <v>206.80744150073917</v>
      </c>
    </row>
    <row r="7" spans="1:16" ht="16.5" customHeight="1">
      <c r="A7" s="8">
        <v>3</v>
      </c>
      <c r="B7" s="50" t="s">
        <v>16</v>
      </c>
      <c r="C7" s="50">
        <v>18.649055565858916</v>
      </c>
      <c r="D7" s="50">
        <v>84.68303462174221</v>
      </c>
      <c r="E7" s="50">
        <v>154.12489292085604</v>
      </c>
      <c r="F7" s="50">
        <v>137.1630256813054</v>
      </c>
      <c r="G7" s="27">
        <f aca="true" t="shared" si="2" ref="G7:G31">SUM(C7:F7)</f>
        <v>394.62000878976255</v>
      </c>
      <c r="H7" s="23">
        <v>4.535706338902989</v>
      </c>
      <c r="I7" s="23">
        <v>64.08873798900997</v>
      </c>
      <c r="J7" s="23">
        <v>8.283008963404813</v>
      </c>
      <c r="K7" s="23">
        <v>82.29781540878322</v>
      </c>
      <c r="L7" s="24">
        <v>101.11686109700915</v>
      </c>
      <c r="M7" s="24">
        <v>5.0966388609388655</v>
      </c>
      <c r="N7" s="24">
        <v>8.077689566195646</v>
      </c>
      <c r="O7" s="27">
        <f t="shared" si="0"/>
        <v>273.4964582242447</v>
      </c>
      <c r="P7" s="26">
        <f t="shared" si="1"/>
        <v>668.1164670140072</v>
      </c>
    </row>
    <row r="8" spans="1:16" ht="16.5" customHeight="1">
      <c r="A8" s="8">
        <v>4</v>
      </c>
      <c r="B8" s="50" t="s">
        <v>89</v>
      </c>
      <c r="C8" s="50">
        <v>0</v>
      </c>
      <c r="D8" s="50">
        <v>32.772072222036456</v>
      </c>
      <c r="E8" s="50">
        <v>99.88936192469255</v>
      </c>
      <c r="F8" s="50">
        <v>338.2578650891046</v>
      </c>
      <c r="G8" s="27">
        <f t="shared" si="2"/>
        <v>470.9192992358336</v>
      </c>
      <c r="H8" s="23">
        <v>0</v>
      </c>
      <c r="I8" s="23">
        <v>24.802143184601377</v>
      </c>
      <c r="J8" s="23">
        <v>5.368272862942926</v>
      </c>
      <c r="K8" s="23">
        <v>202.9547190534627</v>
      </c>
      <c r="L8" s="24">
        <v>376.16431488762197</v>
      </c>
      <c r="M8" s="24">
        <v>0</v>
      </c>
      <c r="N8" s="24">
        <v>0</v>
      </c>
      <c r="O8" s="27">
        <f t="shared" si="0"/>
        <v>609.289449988629</v>
      </c>
      <c r="P8" s="26">
        <f t="shared" si="1"/>
        <v>1080.2087492244627</v>
      </c>
    </row>
    <row r="9" spans="1:16" ht="16.5" customHeight="1">
      <c r="A9" s="8">
        <v>5</v>
      </c>
      <c r="B9" s="50" t="s">
        <v>17</v>
      </c>
      <c r="C9" s="50">
        <v>13.986791674394189</v>
      </c>
      <c r="D9" s="50">
        <v>116.3736284604515</v>
      </c>
      <c r="E9" s="50">
        <v>241.77315872032068</v>
      </c>
      <c r="F9" s="50">
        <v>557.2459996537749</v>
      </c>
      <c r="G9" s="27">
        <f t="shared" si="2"/>
        <v>929.3795785089412</v>
      </c>
      <c r="H9" s="23">
        <v>3.4017797541772414</v>
      </c>
      <c r="I9" s="23">
        <v>88.07241044851952</v>
      </c>
      <c r="J9" s="23">
        <v>12.9934185376496</v>
      </c>
      <c r="K9" s="23">
        <v>334.3475997922649</v>
      </c>
      <c r="L9" s="24">
        <v>338.84212246388375</v>
      </c>
      <c r="M9" s="24">
        <v>65.96249744755352</v>
      </c>
      <c r="N9" s="24">
        <v>0</v>
      </c>
      <c r="O9" s="27">
        <f t="shared" si="0"/>
        <v>843.6198284440484</v>
      </c>
      <c r="P9" s="26">
        <f t="shared" si="1"/>
        <v>1772.9994069529896</v>
      </c>
    </row>
    <row r="10" spans="1:16" ht="16.5" customHeight="1">
      <c r="A10" s="8">
        <v>6</v>
      </c>
      <c r="B10" s="50" t="s">
        <v>18</v>
      </c>
      <c r="C10" s="50">
        <v>32.635847240253106</v>
      </c>
      <c r="D10" s="50">
        <v>478.82396834232446</v>
      </c>
      <c r="E10" s="50">
        <v>719.6082712475825</v>
      </c>
      <c r="F10" s="50">
        <v>434.612072169569</v>
      </c>
      <c r="G10" s="27">
        <f t="shared" si="2"/>
        <v>1665.6801589997292</v>
      </c>
      <c r="H10" s="23">
        <v>7.93748609308023</v>
      </c>
      <c r="I10" s="23">
        <v>362.3774701393417</v>
      </c>
      <c r="J10" s="23">
        <v>38.67332296506267</v>
      </c>
      <c r="K10" s="23">
        <v>260.7672433017413</v>
      </c>
      <c r="L10" s="24">
        <v>75.05150875453235</v>
      </c>
      <c r="M10" s="24">
        <v>314.7641851244539</v>
      </c>
      <c r="N10" s="24">
        <v>1.8534666170096008</v>
      </c>
      <c r="O10" s="27">
        <f t="shared" si="0"/>
        <v>1061.424682995222</v>
      </c>
      <c r="P10" s="26">
        <f t="shared" si="1"/>
        <v>2727.104841994951</v>
      </c>
    </row>
    <row r="11" spans="1:16" ht="16.5" customHeight="1">
      <c r="A11" s="8">
        <v>7</v>
      </c>
      <c r="B11" s="50" t="s">
        <v>19</v>
      </c>
      <c r="C11" s="50">
        <v>46.6226389146473</v>
      </c>
      <c r="D11" s="50">
        <v>184.86725940450768</v>
      </c>
      <c r="E11" s="50">
        <v>931.2671579247357</v>
      </c>
      <c r="F11" s="50">
        <v>904.1852583891618</v>
      </c>
      <c r="G11" s="27">
        <f t="shared" si="2"/>
        <v>2066.942314633053</v>
      </c>
      <c r="H11" s="23">
        <v>11.33926584725747</v>
      </c>
      <c r="I11" s="23">
        <v>139.90888970433636</v>
      </c>
      <c r="J11" s="23">
        <v>50.04833463453651</v>
      </c>
      <c r="K11" s="23">
        <v>542.511155033497</v>
      </c>
      <c r="L11" s="24">
        <v>1359.5965901388327</v>
      </c>
      <c r="M11" s="24">
        <v>40.48971528031354</v>
      </c>
      <c r="N11" s="24">
        <v>0</v>
      </c>
      <c r="O11" s="27">
        <f aca="true" t="shared" si="3" ref="O11:O26">SUM(H11:N11)</f>
        <v>2143.8939506387737</v>
      </c>
      <c r="P11" s="26">
        <f aca="true" t="shared" si="4" ref="P11:P26">SUM(O11,G11)</f>
        <v>4210.836265271826</v>
      </c>
    </row>
    <row r="12" spans="1:16" ht="16.5" customHeight="1">
      <c r="A12" s="8">
        <v>8</v>
      </c>
      <c r="B12" s="50" t="s">
        <v>20</v>
      </c>
      <c r="C12" s="50">
        <v>186.4905556585892</v>
      </c>
      <c r="D12" s="50">
        <v>82.19235713286744</v>
      </c>
      <c r="E12" s="50">
        <v>290.3136259847132</v>
      </c>
      <c r="F12" s="50">
        <v>237.28244323045007</v>
      </c>
      <c r="G12" s="27">
        <f t="shared" si="2"/>
        <v>796.2789820066199</v>
      </c>
      <c r="H12" s="23">
        <v>45.35706338902988</v>
      </c>
      <c r="I12" s="23">
        <v>62.20377510698026</v>
      </c>
      <c r="J12" s="23">
        <v>15.602089452641131</v>
      </c>
      <c r="K12" s="23">
        <v>142.36946593827</v>
      </c>
      <c r="L12" s="24">
        <v>436.1655597901824</v>
      </c>
      <c r="M12" s="24">
        <v>0</v>
      </c>
      <c r="N12" s="24">
        <v>0</v>
      </c>
      <c r="O12" s="27">
        <f t="shared" si="3"/>
        <v>701.6979536771037</v>
      </c>
      <c r="P12" s="26">
        <f t="shared" si="4"/>
        <v>1497.9769356837237</v>
      </c>
    </row>
    <row r="13" spans="1:16" ht="16.5" customHeight="1">
      <c r="A13" s="8">
        <v>9</v>
      </c>
      <c r="B13" s="50" t="s">
        <v>96</v>
      </c>
      <c r="C13" s="50">
        <v>9.324527782929458</v>
      </c>
      <c r="D13" s="50">
        <v>177.86059036343633</v>
      </c>
      <c r="E13" s="50">
        <v>235.41514849043384</v>
      </c>
      <c r="F13" s="50">
        <v>203.9656169454235</v>
      </c>
      <c r="G13" s="27">
        <f t="shared" si="2"/>
        <v>626.5658835822231</v>
      </c>
      <c r="H13" s="23">
        <v>2.2678531694514943</v>
      </c>
      <c r="I13" s="23">
        <v>134.60619149146865</v>
      </c>
      <c r="J13" s="23">
        <v>12.651725156875509</v>
      </c>
      <c r="K13" s="23">
        <v>122.37937016725405</v>
      </c>
      <c r="L13" s="24">
        <v>28.817894752594036</v>
      </c>
      <c r="M13" s="24">
        <v>168.5869244000463</v>
      </c>
      <c r="N13" s="24">
        <v>1.6235158782427794</v>
      </c>
      <c r="O13" s="27">
        <f t="shared" si="3"/>
        <v>470.9334750159328</v>
      </c>
      <c r="P13" s="26">
        <f t="shared" si="4"/>
        <v>1097.499358598156</v>
      </c>
    </row>
    <row r="14" spans="1:16" ht="16.5" customHeight="1">
      <c r="A14" s="8">
        <v>10</v>
      </c>
      <c r="B14" s="50" t="s">
        <v>63</v>
      </c>
      <c r="C14" s="50">
        <v>209.80187511591285</v>
      </c>
      <c r="D14" s="50">
        <v>318.34790956486216</v>
      </c>
      <c r="E14" s="50">
        <v>467.1092715982994</v>
      </c>
      <c r="F14" s="50">
        <v>264.14739767362397</v>
      </c>
      <c r="G14" s="27">
        <f>SUM(C14:F14)</f>
        <v>1259.4064539526985</v>
      </c>
      <c r="H14" s="23">
        <v>51.02669631265862</v>
      </c>
      <c r="I14" s="23">
        <v>240.9280188952178</v>
      </c>
      <c r="J14" s="23">
        <v>25.10347426826759</v>
      </c>
      <c r="K14" s="23">
        <v>158.48843860417432</v>
      </c>
      <c r="L14" s="24">
        <v>349.7729008733478</v>
      </c>
      <c r="M14" s="24">
        <v>4.919770993962763</v>
      </c>
      <c r="N14" s="24">
        <v>9.713172391943905</v>
      </c>
      <c r="O14" s="27">
        <f>SUM(H14:N14)</f>
        <v>839.9524723395728</v>
      </c>
      <c r="P14" s="26">
        <f>SUM(O14,G14)</f>
        <v>2099.3589262922715</v>
      </c>
    </row>
    <row r="15" spans="1:16" ht="16.5" customHeight="1">
      <c r="A15" s="8">
        <v>11</v>
      </c>
      <c r="B15" s="50" t="s">
        <v>21</v>
      </c>
      <c r="C15" s="50">
        <v>0</v>
      </c>
      <c r="D15" s="50">
        <v>79.57059135510453</v>
      </c>
      <c r="E15" s="50">
        <v>165.18755841088725</v>
      </c>
      <c r="F15" s="50">
        <v>181.7081790711078</v>
      </c>
      <c r="G15" s="27">
        <f t="shared" si="2"/>
        <v>426.4663288370996</v>
      </c>
      <c r="H15" s="23">
        <v>0</v>
      </c>
      <c r="I15" s="23">
        <v>60.21960365221214</v>
      </c>
      <c r="J15" s="23">
        <v>8.87754081141804</v>
      </c>
      <c r="K15" s="23">
        <v>109.02490744266466</v>
      </c>
      <c r="L15" s="24">
        <v>47.104754090760984</v>
      </c>
      <c r="M15" s="24">
        <v>0</v>
      </c>
      <c r="N15" s="24">
        <v>0</v>
      </c>
      <c r="O15" s="27">
        <f t="shared" si="3"/>
        <v>225.22680599705583</v>
      </c>
      <c r="P15" s="26">
        <f t="shared" si="4"/>
        <v>651.6931348341554</v>
      </c>
    </row>
    <row r="16" spans="1:16" ht="16.5" customHeight="1">
      <c r="A16" s="8">
        <v>12</v>
      </c>
      <c r="B16" s="50" t="s">
        <v>98</v>
      </c>
      <c r="C16" s="50">
        <v>4.662263891464729</v>
      </c>
      <c r="D16" s="50">
        <v>139.16814837640712</v>
      </c>
      <c r="E16" s="50">
        <v>114.24278251251789</v>
      </c>
      <c r="F16" s="50">
        <v>214.93963004242585</v>
      </c>
      <c r="G16" s="27">
        <f t="shared" si="2"/>
        <v>473.01282482281556</v>
      </c>
      <c r="H16" s="23">
        <v>1.1339265847257471</v>
      </c>
      <c r="I16" s="23">
        <v>105.32346930587266</v>
      </c>
      <c r="J16" s="23">
        <v>6.1396570899251754</v>
      </c>
      <c r="K16" s="23">
        <v>128.96377802545547</v>
      </c>
      <c r="L16" s="24">
        <v>12.245301982313432</v>
      </c>
      <c r="M16" s="24">
        <v>122.99427484906907</v>
      </c>
      <c r="N16" s="24">
        <v>6.184937515455951</v>
      </c>
      <c r="O16" s="27">
        <f t="shared" si="3"/>
        <v>382.9853453528175</v>
      </c>
      <c r="P16" s="26">
        <f t="shared" si="4"/>
        <v>855.998170175633</v>
      </c>
    </row>
    <row r="17" spans="1:16" ht="16.5" customHeight="1">
      <c r="A17" s="8">
        <v>13</v>
      </c>
      <c r="B17" s="50" t="s">
        <v>22</v>
      </c>
      <c r="C17" s="50">
        <v>4.662263891464729</v>
      </c>
      <c r="D17" s="50">
        <v>165.9884177479769</v>
      </c>
      <c r="E17" s="50">
        <v>115.54683236783042</v>
      </c>
      <c r="F17" s="50">
        <v>35.626675521711164</v>
      </c>
      <c r="G17" s="27">
        <f t="shared" si="2"/>
        <v>321.8241895289832</v>
      </c>
      <c r="H17" s="23">
        <v>1.1339265847257471</v>
      </c>
      <c r="I17" s="23">
        <v>125.62124470122778</v>
      </c>
      <c r="J17" s="23">
        <v>6.209739582347908</v>
      </c>
      <c r="K17" s="23">
        <v>21.376005313026692</v>
      </c>
      <c r="L17" s="24">
        <v>35.35177516123937</v>
      </c>
      <c r="M17" s="24">
        <v>49.19770993962762</v>
      </c>
      <c r="N17" s="24">
        <v>0</v>
      </c>
      <c r="O17" s="27">
        <f t="shared" si="3"/>
        <v>238.89040128219514</v>
      </c>
      <c r="P17" s="26">
        <f t="shared" si="4"/>
        <v>560.7145908111784</v>
      </c>
    </row>
    <row r="18" spans="1:16" ht="16.5" customHeight="1">
      <c r="A18" s="8">
        <v>14</v>
      </c>
      <c r="B18" s="50" t="s">
        <v>23</v>
      </c>
      <c r="C18" s="50">
        <v>41.96037502318256</v>
      </c>
      <c r="D18" s="50">
        <v>338.6993664147469</v>
      </c>
      <c r="E18" s="50">
        <v>347.6362599099616</v>
      </c>
      <c r="F18" s="50">
        <v>988.4052555129414</v>
      </c>
      <c r="G18" s="27">
        <f t="shared" si="2"/>
        <v>1716.7012568608325</v>
      </c>
      <c r="H18" s="23">
        <v>10.205339262531721</v>
      </c>
      <c r="I18" s="23">
        <v>256.3301498128553</v>
      </c>
      <c r="J18" s="23">
        <v>18.68273321894447</v>
      </c>
      <c r="K18" s="23">
        <v>593.0431533077647</v>
      </c>
      <c r="L18" s="24">
        <v>658.2868623853882</v>
      </c>
      <c r="M18" s="24">
        <v>607.847689911825</v>
      </c>
      <c r="N18" s="24">
        <v>0</v>
      </c>
      <c r="O18" s="27">
        <f t="shared" si="3"/>
        <v>2144.3959278993093</v>
      </c>
      <c r="P18" s="26">
        <f t="shared" si="4"/>
        <v>3861.0971847601418</v>
      </c>
    </row>
    <row r="19" spans="1:16" ht="16.5" customHeight="1">
      <c r="A19" s="8">
        <v>15</v>
      </c>
      <c r="B19" s="50" t="s">
        <v>24</v>
      </c>
      <c r="C19" s="50">
        <v>9.324527782929458</v>
      </c>
      <c r="D19" s="50">
        <v>355.8063881146499</v>
      </c>
      <c r="E19" s="50">
        <v>457.2500616605686</v>
      </c>
      <c r="F19" s="50">
        <v>482.7825357006035</v>
      </c>
      <c r="G19" s="27">
        <f t="shared" si="2"/>
        <v>1305.1635132587514</v>
      </c>
      <c r="H19" s="23">
        <v>2.2678531694514943</v>
      </c>
      <c r="I19" s="23">
        <v>269.27686855521716</v>
      </c>
      <c r="J19" s="23">
        <v>24.573618754737733</v>
      </c>
      <c r="K19" s="23">
        <v>289.669521420362</v>
      </c>
      <c r="L19" s="24">
        <v>8.887747985970478</v>
      </c>
      <c r="M19" s="24">
        <v>547.5990957974657</v>
      </c>
      <c r="N19" s="24">
        <v>12.565294880748786</v>
      </c>
      <c r="O19" s="27">
        <f t="shared" si="3"/>
        <v>1154.8400005639533</v>
      </c>
      <c r="P19" s="26">
        <f t="shared" si="4"/>
        <v>2460.003513822705</v>
      </c>
    </row>
    <row r="20" spans="1:16" ht="16.5" customHeight="1">
      <c r="A20" s="8">
        <v>16</v>
      </c>
      <c r="B20" s="50" t="s">
        <v>64</v>
      </c>
      <c r="C20" s="50">
        <v>0</v>
      </c>
      <c r="D20" s="50">
        <v>146.32730247139284</v>
      </c>
      <c r="E20" s="50">
        <v>89.03005425616935</v>
      </c>
      <c r="F20" s="50">
        <v>222.6043967268024</v>
      </c>
      <c r="G20" s="27">
        <f t="shared" si="2"/>
        <v>457.9617534543646</v>
      </c>
      <c r="H20" s="23">
        <v>0</v>
      </c>
      <c r="I20" s="23">
        <v>110.74156931924519</v>
      </c>
      <c r="J20" s="23">
        <v>4.78466990919465</v>
      </c>
      <c r="K20" s="23">
        <v>133.5626380360814</v>
      </c>
      <c r="L20" s="24">
        <v>16.656403866317643</v>
      </c>
      <c r="M20" s="24">
        <v>0</v>
      </c>
      <c r="N20" s="24">
        <v>3.9889825018250114</v>
      </c>
      <c r="O20" s="27">
        <f t="shared" si="3"/>
        <v>269.7342636326639</v>
      </c>
      <c r="P20" s="26">
        <f t="shared" si="4"/>
        <v>727.6960170870285</v>
      </c>
    </row>
    <row r="21" spans="1:16" ht="16.5" customHeight="1">
      <c r="A21" s="8">
        <v>17</v>
      </c>
      <c r="B21" s="50" t="s">
        <v>25</v>
      </c>
      <c r="C21" s="50">
        <v>18.649055565858916</v>
      </c>
      <c r="D21" s="50">
        <v>348.9242529480223</v>
      </c>
      <c r="E21" s="50">
        <v>286.50575685098624</v>
      </c>
      <c r="F21" s="50">
        <v>301.77633681584456</v>
      </c>
      <c r="G21" s="27">
        <f t="shared" si="2"/>
        <v>955.855402180712</v>
      </c>
      <c r="H21" s="23">
        <v>4.535706338902989</v>
      </c>
      <c r="I21" s="23">
        <v>264.0684184864509</v>
      </c>
      <c r="J21" s="23">
        <v>15.397446233960492</v>
      </c>
      <c r="K21" s="23">
        <v>181.0658020895067</v>
      </c>
      <c r="L21" s="24">
        <v>35.74060964364455</v>
      </c>
      <c r="M21" s="24">
        <v>50.91382104723495</v>
      </c>
      <c r="N21" s="24">
        <v>4.268211276952762</v>
      </c>
      <c r="O21" s="27">
        <f t="shared" si="3"/>
        <v>555.9900151166534</v>
      </c>
      <c r="P21" s="26">
        <f t="shared" si="4"/>
        <v>1511.8454172973652</v>
      </c>
    </row>
    <row r="22" spans="1:16" ht="16.5" customHeight="1">
      <c r="A22" s="8">
        <v>18</v>
      </c>
      <c r="B22" s="50" t="s">
        <v>26</v>
      </c>
      <c r="C22" s="50">
        <v>23.31131945732365</v>
      </c>
      <c r="D22" s="50">
        <v>335.22552675921094</v>
      </c>
      <c r="E22" s="50">
        <v>616.8859515442894</v>
      </c>
      <c r="F22" s="50">
        <v>142.11642574533388</v>
      </c>
      <c r="G22" s="27">
        <f t="shared" si="2"/>
        <v>1117.5392235061577</v>
      </c>
      <c r="H22" s="23">
        <v>5.669632923628735</v>
      </c>
      <c r="I22" s="23">
        <v>253.7011226352875</v>
      </c>
      <c r="J22" s="23">
        <v>33.152800752722655</v>
      </c>
      <c r="K22" s="23">
        <v>85.26985544720031</v>
      </c>
      <c r="L22" s="24">
        <v>7.3234420795080695</v>
      </c>
      <c r="M22" s="24">
        <v>516.5759543660901</v>
      </c>
      <c r="N22" s="24">
        <v>0</v>
      </c>
      <c r="O22" s="27">
        <f t="shared" si="3"/>
        <v>901.6928082044374</v>
      </c>
      <c r="P22" s="26">
        <f t="shared" si="4"/>
        <v>2019.232031710595</v>
      </c>
    </row>
    <row r="23" spans="1:16" ht="16.5" customHeight="1">
      <c r="A23" s="8">
        <v>19</v>
      </c>
      <c r="B23" s="50" t="s">
        <v>27</v>
      </c>
      <c r="C23" s="50">
        <v>18.649055565858916</v>
      </c>
      <c r="D23" s="50">
        <v>475.5227679417491</v>
      </c>
      <c r="E23" s="50">
        <v>655.5960239696736</v>
      </c>
      <c r="F23" s="50">
        <v>789.4785564441934</v>
      </c>
      <c r="G23" s="27">
        <f t="shared" si="2"/>
        <v>1939.2464039214751</v>
      </c>
      <c r="H23" s="23">
        <v>4.535706338902989</v>
      </c>
      <c r="I23" s="23">
        <v>359.87909760856604</v>
      </c>
      <c r="J23" s="23">
        <v>35.23316474063573</v>
      </c>
      <c r="K23" s="23">
        <v>473.68713386651586</v>
      </c>
      <c r="L23" s="24">
        <v>80.35460553774865</v>
      </c>
      <c r="M23" s="24">
        <v>444.681740616916</v>
      </c>
      <c r="N23" s="24">
        <v>45.873298770987624</v>
      </c>
      <c r="O23" s="27">
        <f t="shared" si="3"/>
        <v>1444.244747480273</v>
      </c>
      <c r="P23" s="26">
        <f t="shared" si="4"/>
        <v>3383.491151401748</v>
      </c>
    </row>
    <row r="24" spans="1:16" ht="16.5" customHeight="1">
      <c r="A24" s="8">
        <v>20</v>
      </c>
      <c r="B24" s="50" t="s">
        <v>28</v>
      </c>
      <c r="C24" s="50">
        <v>9.324527782929458</v>
      </c>
      <c r="D24" s="50">
        <v>289.7706625872464</v>
      </c>
      <c r="E24" s="50">
        <v>434.84666254822935</v>
      </c>
      <c r="F24" s="50">
        <v>354.7942332932621</v>
      </c>
      <c r="G24" s="27">
        <f t="shared" si="2"/>
        <v>1088.7360862116673</v>
      </c>
      <c r="H24" s="23">
        <v>2.2678531694514943</v>
      </c>
      <c r="I24" s="23">
        <v>219.3005500382454</v>
      </c>
      <c r="J24" s="23">
        <v>23.369611068883042</v>
      </c>
      <c r="K24" s="23">
        <v>212.8765399759572</v>
      </c>
      <c r="L24" s="24">
        <v>83.93361956247927</v>
      </c>
      <c r="M24" s="24">
        <v>452.15294985624695</v>
      </c>
      <c r="N24" s="24">
        <v>0</v>
      </c>
      <c r="O24" s="27">
        <f t="shared" si="3"/>
        <v>993.9011236712633</v>
      </c>
      <c r="P24" s="26">
        <f t="shared" si="4"/>
        <v>2082.6372098829306</v>
      </c>
    </row>
    <row r="25" spans="1:16" ht="16.5" customHeight="1">
      <c r="A25" s="8">
        <v>21</v>
      </c>
      <c r="B25" s="50" t="s">
        <v>99</v>
      </c>
      <c r="C25" s="50">
        <v>4.662263891464729</v>
      </c>
      <c r="D25" s="50">
        <v>93.4502447350137</v>
      </c>
      <c r="E25" s="50">
        <v>107.80954020163527</v>
      </c>
      <c r="F25" s="50">
        <v>166.31076556969936</v>
      </c>
      <c r="G25" s="27">
        <f t="shared" si="2"/>
        <v>372.23281439781306</v>
      </c>
      <c r="H25" s="23">
        <v>1.1339265847257471</v>
      </c>
      <c r="I25" s="23">
        <v>70.72382652066013</v>
      </c>
      <c r="J25" s="23">
        <v>5.793920572514203</v>
      </c>
      <c r="K25" s="23">
        <v>99.7864593418196</v>
      </c>
      <c r="L25" s="24">
        <v>27.974768273530323</v>
      </c>
      <c r="M25" s="24">
        <v>309.94557261965406</v>
      </c>
      <c r="N25" s="24">
        <v>0.2619028915339654</v>
      </c>
      <c r="O25" s="27">
        <f t="shared" si="3"/>
        <v>515.620376804438</v>
      </c>
      <c r="P25" s="26">
        <f t="shared" si="4"/>
        <v>887.8531912022511</v>
      </c>
    </row>
    <row r="26" spans="1:16" ht="16.5" customHeight="1">
      <c r="A26" s="8">
        <v>22</v>
      </c>
      <c r="B26" s="50" t="s">
        <v>29</v>
      </c>
      <c r="C26" s="50">
        <v>6.993395837197094</v>
      </c>
      <c r="D26" s="50">
        <v>230.09271907091806</v>
      </c>
      <c r="E26" s="50">
        <v>56.017912494806616</v>
      </c>
      <c r="F26" s="50">
        <v>211.80972522927138</v>
      </c>
      <c r="G26" s="27">
        <f t="shared" si="2"/>
        <v>504.9137526321931</v>
      </c>
      <c r="H26" s="23">
        <v>1.7008898770886207</v>
      </c>
      <c r="I26" s="23">
        <v>174.13584729908632</v>
      </c>
      <c r="J26" s="23">
        <v>3.0105251819637893</v>
      </c>
      <c r="K26" s="23">
        <v>127.0858351375628</v>
      </c>
      <c r="L26" s="24">
        <v>60.535089600016285</v>
      </c>
      <c r="M26" s="24">
        <v>74.57977677617167</v>
      </c>
      <c r="N26" s="24">
        <v>0</v>
      </c>
      <c r="O26" s="27">
        <f t="shared" si="3"/>
        <v>441.0479638718895</v>
      </c>
      <c r="P26" s="26">
        <f t="shared" si="4"/>
        <v>945.9617165040827</v>
      </c>
    </row>
    <row r="27" spans="1:16" ht="16.5" customHeight="1">
      <c r="A27" s="8">
        <v>23</v>
      </c>
      <c r="B27" s="50" t="s">
        <v>33</v>
      </c>
      <c r="C27" s="50">
        <v>0</v>
      </c>
      <c r="D27" s="50">
        <v>17.66414692767765</v>
      </c>
      <c r="E27" s="50">
        <v>104.82862456787699</v>
      </c>
      <c r="F27" s="50">
        <v>200.13579827107156</v>
      </c>
      <c r="G27" s="27">
        <f t="shared" si="2"/>
        <v>322.6285697666262</v>
      </c>
      <c r="H27" s="23">
        <v>0</v>
      </c>
      <c r="I27" s="23">
        <v>13.368355176500142</v>
      </c>
      <c r="J27" s="23">
        <v>5.633719644256284</v>
      </c>
      <c r="K27" s="23">
        <v>120.0814789626429</v>
      </c>
      <c r="L27" s="24">
        <v>258.7818656431431</v>
      </c>
      <c r="M27" s="24">
        <v>0</v>
      </c>
      <c r="N27" s="24">
        <v>0</v>
      </c>
      <c r="O27" s="27">
        <f>SUM(H27:N27)</f>
        <v>397.8654194265424</v>
      </c>
      <c r="P27" s="26">
        <f>SUM(O27,G27)</f>
        <v>720.4939891931685</v>
      </c>
    </row>
    <row r="28" spans="1:16" ht="16.5" customHeight="1">
      <c r="A28" s="8">
        <v>24</v>
      </c>
      <c r="B28" s="50" t="s">
        <v>30</v>
      </c>
      <c r="C28" s="50">
        <v>18.649055565858916</v>
      </c>
      <c r="D28" s="50">
        <v>197.81222793221207</v>
      </c>
      <c r="E28" s="50">
        <v>352.5671890127902</v>
      </c>
      <c r="F28" s="50">
        <v>619.4224891649274</v>
      </c>
      <c r="G28" s="27">
        <f t="shared" si="2"/>
        <v>1188.4509616757887</v>
      </c>
      <c r="H28" s="23">
        <v>4.535706338902989</v>
      </c>
      <c r="I28" s="23">
        <v>149.70573626225394</v>
      </c>
      <c r="J28" s="23">
        <v>18.947732137565726</v>
      </c>
      <c r="K28" s="23">
        <v>371.65349349895627</v>
      </c>
      <c r="L28" s="24">
        <v>622.4476729333761</v>
      </c>
      <c r="M28" s="24">
        <v>29.33463162574472</v>
      </c>
      <c r="N28" s="24">
        <v>0</v>
      </c>
      <c r="O28" s="27">
        <f>SUM(H28:N28)</f>
        <v>1196.6249727967997</v>
      </c>
      <c r="P28" s="26">
        <f>SUM(O28,G28)</f>
        <v>2385.0759344725884</v>
      </c>
    </row>
    <row r="29" spans="1:16" ht="16.5" customHeight="1">
      <c r="A29" s="8">
        <v>25</v>
      </c>
      <c r="B29" s="50" t="s">
        <v>32</v>
      </c>
      <c r="C29" s="50">
        <v>2.3311319457323645</v>
      </c>
      <c r="D29" s="50">
        <v>144.3609781380706</v>
      </c>
      <c r="E29" s="50">
        <v>39.76770316947766</v>
      </c>
      <c r="F29" s="50">
        <v>194.716273606479</v>
      </c>
      <c r="G29" s="27">
        <f t="shared" si="2"/>
        <v>381.1760868597596</v>
      </c>
      <c r="H29" s="23">
        <v>0.5669632923628736</v>
      </c>
      <c r="I29" s="23">
        <v>109.25344072816908</v>
      </c>
      <c r="J29" s="23">
        <v>2.1372033781457493</v>
      </c>
      <c r="K29" s="23">
        <v>116.82976416388738</v>
      </c>
      <c r="L29" s="24">
        <v>68.82320169792199</v>
      </c>
      <c r="M29" s="24">
        <v>0</v>
      </c>
      <c r="N29" s="24">
        <v>0</v>
      </c>
      <c r="O29" s="27">
        <f>SUM(H29:N29)</f>
        <v>297.61057326048706</v>
      </c>
      <c r="P29" s="26">
        <f>SUM(O29,G29)</f>
        <v>678.7866601202467</v>
      </c>
    </row>
    <row r="30" spans="1:16" ht="16.5" customHeight="1">
      <c r="A30" s="8">
        <v>26</v>
      </c>
      <c r="B30" s="50" t="s">
        <v>31</v>
      </c>
      <c r="C30" s="50">
        <v>0</v>
      </c>
      <c r="D30" s="50">
        <v>40.997862349767615</v>
      </c>
      <c r="E30" s="50">
        <v>99.50298206382747</v>
      </c>
      <c r="F30" s="50">
        <v>135.36654968235598</v>
      </c>
      <c r="G30" s="27">
        <f t="shared" si="2"/>
        <v>275.86739409595106</v>
      </c>
      <c r="H30" s="23">
        <v>0</v>
      </c>
      <c r="I30" s="23">
        <v>31.027481123936326</v>
      </c>
      <c r="J30" s="23">
        <v>5.347507963839522</v>
      </c>
      <c r="K30" s="23">
        <v>81.21992980941356</v>
      </c>
      <c r="L30" s="24">
        <v>57.85211949811336</v>
      </c>
      <c r="M30" s="24">
        <v>0</v>
      </c>
      <c r="N30" s="24">
        <v>17.132679845338423</v>
      </c>
      <c r="O30" s="27">
        <f>SUM(H30:N30)</f>
        <v>192.5797182406412</v>
      </c>
      <c r="P30" s="26">
        <f>SUM(O30,G30)</f>
        <v>468.4471123365922</v>
      </c>
    </row>
    <row r="31" spans="1:16" ht="16.5" customHeight="1" thickBot="1">
      <c r="A31" s="8">
        <v>27</v>
      </c>
      <c r="B31" s="50" t="s">
        <v>90</v>
      </c>
      <c r="C31" s="50">
        <v>0</v>
      </c>
      <c r="D31" s="50">
        <v>131.6454141159205</v>
      </c>
      <c r="E31" s="50">
        <v>192.05112663208405</v>
      </c>
      <c r="F31" s="50">
        <v>188.28435998625577</v>
      </c>
      <c r="G31" s="27">
        <f t="shared" si="2"/>
        <v>511.9809007342603</v>
      </c>
      <c r="H31" s="23">
        <v>0</v>
      </c>
      <c r="I31" s="23">
        <v>99.63020917254376</v>
      </c>
      <c r="J31" s="23">
        <v>10.321247743817796</v>
      </c>
      <c r="K31" s="23">
        <v>112.97061599175342</v>
      </c>
      <c r="L31" s="35">
        <v>3.5540615121948487</v>
      </c>
      <c r="M31" s="35">
        <v>147.86044331791962</v>
      </c>
      <c r="N31" s="35">
        <v>46.47164614626137</v>
      </c>
      <c r="O31" s="27">
        <f>SUM(H31:N31)</f>
        <v>420.80822388449076</v>
      </c>
      <c r="P31" s="26">
        <f>SUM(O31,G31)</f>
        <v>932.789124618751</v>
      </c>
    </row>
    <row r="32" spans="1:16" ht="29.25" customHeight="1" thickBot="1">
      <c r="A32" s="171" t="s">
        <v>51</v>
      </c>
      <c r="B32" s="172"/>
      <c r="C32" s="28">
        <f>SUM(C5:C31)</f>
        <v>685.3527920453151</v>
      </c>
      <c r="D32" s="28">
        <f aca="true" t="shared" si="5" ref="D32:K32">SUM(D5:D31)</f>
        <v>5166.108684051857</v>
      </c>
      <c r="E32" s="28">
        <f t="shared" si="5"/>
        <v>7511.7994614846075</v>
      </c>
      <c r="F32" s="28">
        <f t="shared" si="5"/>
        <v>8546.654604374997</v>
      </c>
      <c r="G32" s="28">
        <f t="shared" si="5"/>
        <v>21909.91554195678</v>
      </c>
      <c r="H32" s="28">
        <f t="shared" si="5"/>
        <v>166.68720795468482</v>
      </c>
      <c r="I32" s="28">
        <f t="shared" si="5"/>
        <v>3909.748715948141</v>
      </c>
      <c r="J32" s="28">
        <f t="shared" si="5"/>
        <v>403.7005385153903</v>
      </c>
      <c r="K32" s="28">
        <f t="shared" si="5"/>
        <v>5127.992762624998</v>
      </c>
      <c r="L32" s="28">
        <f>SUM(L5:L31)</f>
        <v>5192.950557000001</v>
      </c>
      <c r="M32" s="28">
        <f>SUM(M5:M31)</f>
        <v>3989.614237488</v>
      </c>
      <c r="N32" s="28">
        <f>SUM(N5:N31)</f>
        <v>159.39000000000001</v>
      </c>
      <c r="O32" s="28">
        <f>SUM(O5:O31)</f>
        <v>18950.084019531216</v>
      </c>
      <c r="P32" s="28">
        <f>SUM(P5:P31)</f>
        <v>40859.999561488</v>
      </c>
    </row>
  </sheetData>
  <sheetProtection/>
  <mergeCells count="11">
    <mergeCell ref="H3:N3"/>
    <mergeCell ref="G3:G4"/>
    <mergeCell ref="O3:O4"/>
    <mergeCell ref="A3:A4"/>
    <mergeCell ref="A32:B32"/>
    <mergeCell ref="A1:P1"/>
    <mergeCell ref="A2:P2"/>
    <mergeCell ref="P3:P4"/>
    <mergeCell ref="B3:B4"/>
    <mergeCell ref="C3:E3"/>
    <mergeCell ref="F3:F4"/>
  </mergeCells>
  <printOptions/>
  <pageMargins left="0.17" right="0.2" top="0.32" bottom="0.34" header="0.23" footer="0.1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rightToLeft="1" zoomScalePageLayoutView="0" workbookViewId="0" topLeftCell="A13">
      <selection activeCell="I20" sqref="I20"/>
    </sheetView>
  </sheetViews>
  <sheetFormatPr defaultColWidth="9.140625" defaultRowHeight="12.75"/>
  <cols>
    <col min="1" max="1" width="4.57421875" style="0" customWidth="1"/>
    <col min="2" max="2" width="11.7109375" style="0" customWidth="1"/>
    <col min="3" max="5" width="8.7109375" style="0" customWidth="1"/>
    <col min="6" max="6" width="10.00390625" style="0" customWidth="1"/>
    <col min="7" max="7" width="6.421875" style="52" customWidth="1"/>
    <col min="8" max="8" width="8.7109375" style="52" customWidth="1"/>
    <col min="9" max="9" width="7.57421875" style="52" customWidth="1"/>
    <col min="10" max="10" width="9.7109375" style="52" customWidth="1"/>
    <col min="11" max="11" width="12.7109375" style="52" customWidth="1"/>
  </cols>
  <sheetData>
    <row r="1" spans="1:11" ht="22.5">
      <c r="A1" s="17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1.75" customHeight="1" thickBot="1">
      <c r="A2" s="174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17.25" customHeight="1">
      <c r="A3" s="164" t="s">
        <v>0</v>
      </c>
      <c r="B3" s="182" t="s">
        <v>82</v>
      </c>
      <c r="C3" s="182"/>
      <c r="D3" s="182"/>
      <c r="E3" s="182"/>
      <c r="F3" s="182"/>
      <c r="G3" s="182"/>
      <c r="H3" s="182"/>
      <c r="I3" s="182"/>
      <c r="J3" s="182"/>
      <c r="K3" s="183"/>
    </row>
    <row r="4" spans="1:11" ht="15" customHeight="1">
      <c r="A4" s="181"/>
      <c r="B4" s="184" t="s">
        <v>36</v>
      </c>
      <c r="C4" s="186" t="s">
        <v>86</v>
      </c>
      <c r="D4" s="187"/>
      <c r="E4" s="187"/>
      <c r="F4" s="184"/>
      <c r="G4" s="177" t="s">
        <v>11</v>
      </c>
      <c r="H4" s="177" t="s">
        <v>10</v>
      </c>
      <c r="I4" s="177" t="s">
        <v>6</v>
      </c>
      <c r="J4" s="177" t="s">
        <v>3</v>
      </c>
      <c r="K4" s="177" t="s">
        <v>60</v>
      </c>
    </row>
    <row r="5" spans="1:11" ht="15.75" customHeight="1" thickBot="1">
      <c r="A5" s="165"/>
      <c r="B5" s="185" t="s">
        <v>15</v>
      </c>
      <c r="C5" s="4" t="s">
        <v>87</v>
      </c>
      <c r="D5" s="4" t="s">
        <v>46</v>
      </c>
      <c r="E5" s="4" t="s">
        <v>88</v>
      </c>
      <c r="F5" s="4" t="s">
        <v>83</v>
      </c>
      <c r="G5" s="178"/>
      <c r="H5" s="178"/>
      <c r="I5" s="178"/>
      <c r="J5" s="178"/>
      <c r="K5" s="178"/>
    </row>
    <row r="6" spans="1:11" ht="24.75" customHeight="1" thickBot="1">
      <c r="A6" s="8">
        <v>1</v>
      </c>
      <c r="B6" s="3" t="s">
        <v>15</v>
      </c>
      <c r="C6" s="23">
        <v>495.44458678805427</v>
      </c>
      <c r="D6" s="23">
        <v>2847.8715740788234</v>
      </c>
      <c r="E6" s="23">
        <v>286.7543029259896</v>
      </c>
      <c r="F6" s="27">
        <f>E6+D6+C6</f>
        <v>3630.0704637928675</v>
      </c>
      <c r="G6" s="55">
        <v>0</v>
      </c>
      <c r="H6" s="55">
        <v>486.0530009893518</v>
      </c>
      <c r="I6" s="55">
        <v>4.9663334615978805</v>
      </c>
      <c r="J6" s="55">
        <v>15.849006299834118</v>
      </c>
      <c r="K6" s="56">
        <f>SUM(F6:J6)</f>
        <v>4136.938804543652</v>
      </c>
    </row>
    <row r="7" spans="1:11" ht="24.75" customHeight="1" thickBot="1">
      <c r="A7" s="8">
        <v>2</v>
      </c>
      <c r="B7" s="1" t="s">
        <v>97</v>
      </c>
      <c r="C7" s="23">
        <v>252.90330437220757</v>
      </c>
      <c r="D7" s="23">
        <v>834.4961273778364</v>
      </c>
      <c r="E7" s="23">
        <v>0</v>
      </c>
      <c r="F7" s="27">
        <f aca="true" t="shared" si="0" ref="F7:F32">E7+D7+C7</f>
        <v>1087.399431750044</v>
      </c>
      <c r="G7" s="55">
        <v>1.0439764591128986</v>
      </c>
      <c r="H7" s="55">
        <v>0</v>
      </c>
      <c r="I7" s="55">
        <v>129.4581444526089</v>
      </c>
      <c r="J7" s="55">
        <v>84.45789373181003</v>
      </c>
      <c r="K7" s="56">
        <f aca="true" t="shared" si="1" ref="K7:K32">SUM(F7:J7)</f>
        <v>1302.3594463935756</v>
      </c>
    </row>
    <row r="8" spans="1:11" ht="24.75" customHeight="1" thickBot="1">
      <c r="A8" s="8">
        <v>3</v>
      </c>
      <c r="B8" s="3" t="s">
        <v>104</v>
      </c>
      <c r="C8" s="23">
        <v>841.733809295374</v>
      </c>
      <c r="D8" s="23">
        <v>1959.2385908998085</v>
      </c>
      <c r="E8" s="23">
        <v>1147.0172117039583</v>
      </c>
      <c r="F8" s="27">
        <f t="shared" si="0"/>
        <v>3947.989611899141</v>
      </c>
      <c r="G8" s="55">
        <v>6.1321314857247815</v>
      </c>
      <c r="H8" s="55">
        <v>68.6009047106062</v>
      </c>
      <c r="I8" s="55">
        <v>326.98917579091216</v>
      </c>
      <c r="J8" s="55">
        <v>348.16632642531243</v>
      </c>
      <c r="K8" s="56">
        <f t="shared" si="1"/>
        <v>4697.878150311696</v>
      </c>
    </row>
    <row r="9" spans="1:11" ht="24.75" customHeight="1" thickBot="1">
      <c r="A9" s="8">
        <v>4</v>
      </c>
      <c r="B9" s="1" t="s">
        <v>89</v>
      </c>
      <c r="C9" s="23">
        <v>545.5332459768936</v>
      </c>
      <c r="D9" s="23">
        <v>758.2192689240744</v>
      </c>
      <c r="E9" s="23">
        <v>0</v>
      </c>
      <c r="F9" s="27">
        <f t="shared" si="0"/>
        <v>1303.752514900968</v>
      </c>
      <c r="G9" s="55">
        <v>0</v>
      </c>
      <c r="H9" s="55">
        <v>0</v>
      </c>
      <c r="I9" s="55">
        <v>1216.430751040143</v>
      </c>
      <c r="J9" s="55">
        <v>858.6133011251728</v>
      </c>
      <c r="K9" s="56">
        <f t="shared" si="1"/>
        <v>3378.796567066284</v>
      </c>
    </row>
    <row r="10" spans="1:11" ht="24.75" customHeight="1" thickBot="1">
      <c r="A10" s="8">
        <v>5</v>
      </c>
      <c r="B10" s="1" t="s">
        <v>105</v>
      </c>
      <c r="C10" s="23">
        <v>1320.4138411277493</v>
      </c>
      <c r="D10" s="23">
        <v>2692.436623949389</v>
      </c>
      <c r="E10" s="23">
        <v>860.262908777969</v>
      </c>
      <c r="F10" s="27">
        <f t="shared" si="0"/>
        <v>4873.113373855107</v>
      </c>
      <c r="G10" s="55">
        <v>0</v>
      </c>
      <c r="H10" s="55">
        <v>887.8571005989709</v>
      </c>
      <c r="I10" s="55">
        <v>1095.739178863671</v>
      </c>
      <c r="J10" s="55">
        <v>1414.4795337589205</v>
      </c>
      <c r="K10" s="56">
        <f t="shared" si="1"/>
        <v>8271.189187076669</v>
      </c>
    </row>
    <row r="11" spans="1:11" ht="24.75" customHeight="1" thickBot="1">
      <c r="A11" s="8">
        <v>6</v>
      </c>
      <c r="B11" s="1" t="s">
        <v>18</v>
      </c>
      <c r="C11" s="23">
        <v>3930.0504926788567</v>
      </c>
      <c r="D11" s="23">
        <v>11078.13862852769</v>
      </c>
      <c r="E11" s="23">
        <v>2007.2801204819277</v>
      </c>
      <c r="F11" s="27">
        <f t="shared" si="0"/>
        <v>17015.469241688475</v>
      </c>
      <c r="G11" s="55">
        <v>1.407048501525577</v>
      </c>
      <c r="H11" s="55">
        <v>4236.7349265269595</v>
      </c>
      <c r="I11" s="55">
        <v>242.69969145862694</v>
      </c>
      <c r="J11" s="55">
        <v>1103.1929912289427</v>
      </c>
      <c r="K11" s="56">
        <f t="shared" si="1"/>
        <v>22599.503899404528</v>
      </c>
    </row>
    <row r="12" spans="1:11" ht="24.75" customHeight="1" thickBot="1">
      <c r="A12" s="8">
        <v>7</v>
      </c>
      <c r="B12" s="1" t="s">
        <v>19</v>
      </c>
      <c r="C12" s="23">
        <v>5085.999006754803</v>
      </c>
      <c r="D12" s="23">
        <v>4277.114896000704</v>
      </c>
      <c r="E12" s="23">
        <v>2867.5430292598962</v>
      </c>
      <c r="F12" s="27">
        <f t="shared" si="0"/>
        <v>12230.656932015405</v>
      </c>
      <c r="G12" s="55">
        <v>0</v>
      </c>
      <c r="H12" s="55">
        <v>544.9927247136144</v>
      </c>
      <c r="I12" s="55">
        <v>4396.629440377091</v>
      </c>
      <c r="J12" s="55">
        <v>2295.1291593167507</v>
      </c>
      <c r="K12" s="56">
        <f t="shared" si="1"/>
        <v>19467.408256422863</v>
      </c>
    </row>
    <row r="13" spans="1:11" ht="24.75" customHeight="1" thickBot="1">
      <c r="A13" s="8">
        <v>8</v>
      </c>
      <c r="B13" s="1" t="s">
        <v>106</v>
      </c>
      <c r="C13" s="23">
        <v>1585.511526784637</v>
      </c>
      <c r="D13" s="23">
        <v>1901.6139264615788</v>
      </c>
      <c r="E13" s="23">
        <v>11470.172117039585</v>
      </c>
      <c r="F13" s="27">
        <f t="shared" si="0"/>
        <v>14957.297570285802</v>
      </c>
      <c r="G13" s="55">
        <v>0</v>
      </c>
      <c r="H13" s="55">
        <v>0</v>
      </c>
      <c r="I13" s="55">
        <v>1410.4612757643447</v>
      </c>
      <c r="J13" s="55">
        <v>602.3033989984983</v>
      </c>
      <c r="K13" s="56">
        <f t="shared" si="1"/>
        <v>16970.062245048644</v>
      </c>
    </row>
    <row r="14" spans="1:11" ht="24.75" customHeight="1" thickBot="1">
      <c r="A14" s="8">
        <v>9</v>
      </c>
      <c r="B14" s="1" t="s">
        <v>96</v>
      </c>
      <c r="C14" s="23">
        <v>1285.6903641545016</v>
      </c>
      <c r="D14" s="23">
        <v>4115.007616304738</v>
      </c>
      <c r="E14" s="23">
        <v>573.5086058519792</v>
      </c>
      <c r="F14" s="27">
        <f t="shared" si="0"/>
        <v>5974.206586311218</v>
      </c>
      <c r="G14" s="55">
        <v>1.2324827233036975</v>
      </c>
      <c r="H14" s="55">
        <v>2269.184819991599</v>
      </c>
      <c r="I14" s="55">
        <v>93.19058711820215</v>
      </c>
      <c r="J14" s="55">
        <v>517.7339827276746</v>
      </c>
      <c r="K14" s="56">
        <f t="shared" si="1"/>
        <v>8855.548458872</v>
      </c>
    </row>
    <row r="15" spans="1:11" ht="24.75" customHeight="1" thickBot="1">
      <c r="A15" s="8">
        <v>10</v>
      </c>
      <c r="B15" s="1" t="s">
        <v>62</v>
      </c>
      <c r="C15" s="23">
        <v>902.1511720420011</v>
      </c>
      <c r="D15" s="23">
        <v>1840.956384947653</v>
      </c>
      <c r="E15" s="23">
        <v>0</v>
      </c>
      <c r="F15" s="27">
        <f t="shared" si="0"/>
        <v>2743.1075569896543</v>
      </c>
      <c r="G15" s="55">
        <v>0</v>
      </c>
      <c r="H15" s="55">
        <v>0</v>
      </c>
      <c r="I15" s="55">
        <v>1131.0868566306328</v>
      </c>
      <c r="J15" s="55">
        <v>670.4957741054441</v>
      </c>
      <c r="K15" s="56">
        <f t="shared" si="1"/>
        <v>4544.690187725731</v>
      </c>
    </row>
    <row r="16" spans="1:11" ht="24.75" customHeight="1" thickBot="1">
      <c r="A16" s="8">
        <v>11</v>
      </c>
      <c r="B16" s="1" t="s">
        <v>21</v>
      </c>
      <c r="C16" s="23">
        <v>2551.0588139809765</v>
      </c>
      <c r="D16" s="23">
        <v>7365.341978328459</v>
      </c>
      <c r="E16" s="23">
        <v>12903.943631669532</v>
      </c>
      <c r="F16" s="27">
        <f t="shared" si="0"/>
        <v>22820.344423978968</v>
      </c>
      <c r="G16" s="55">
        <v>7.373698848266592</v>
      </c>
      <c r="H16" s="55">
        <v>66.22025816690333</v>
      </c>
      <c r="I16" s="55">
        <v>152.32617536648507</v>
      </c>
      <c r="J16" s="55">
        <v>461.23704893776693</v>
      </c>
      <c r="K16" s="56">
        <f t="shared" si="1"/>
        <v>23507.501605298392</v>
      </c>
    </row>
    <row r="17" spans="1:11" ht="24.75" customHeight="1" thickBot="1">
      <c r="A17" s="8">
        <v>12</v>
      </c>
      <c r="B17" s="1" t="s">
        <v>98</v>
      </c>
      <c r="C17" s="23">
        <v>623.9226557525936</v>
      </c>
      <c r="D17" s="23">
        <v>3219.8138404114475</v>
      </c>
      <c r="E17" s="23">
        <v>286.7543029259896</v>
      </c>
      <c r="F17" s="27">
        <f t="shared" si="0"/>
        <v>4130.490799090031</v>
      </c>
      <c r="G17" s="55">
        <v>4.695259673569044</v>
      </c>
      <c r="H17" s="55">
        <v>1655.5064541725833</v>
      </c>
      <c r="I17" s="55">
        <v>39.59855121161316</v>
      </c>
      <c r="J17" s="55">
        <v>545.589753677231</v>
      </c>
      <c r="K17" s="56">
        <f t="shared" si="1"/>
        <v>6375.880817825027</v>
      </c>
    </row>
    <row r="18" spans="1:11" ht="24.75" customHeight="1" thickBot="1">
      <c r="A18" s="8">
        <v>13</v>
      </c>
      <c r="B18" s="1" t="s">
        <v>22</v>
      </c>
      <c r="C18" s="23">
        <v>631.0445607961024</v>
      </c>
      <c r="D18" s="23">
        <v>3840.331362082975</v>
      </c>
      <c r="E18" s="23">
        <v>286.7543029259896</v>
      </c>
      <c r="F18" s="27">
        <f t="shared" si="0"/>
        <v>4758.130225805067</v>
      </c>
      <c r="G18" s="55">
        <v>0</v>
      </c>
      <c r="H18" s="55">
        <v>662.2025816690333</v>
      </c>
      <c r="I18" s="55">
        <v>114.31968612662182</v>
      </c>
      <c r="J18" s="55">
        <v>90.43259783406323</v>
      </c>
      <c r="K18" s="56">
        <f t="shared" si="1"/>
        <v>5625.085091434785</v>
      </c>
    </row>
    <row r="19" spans="1:11" ht="24.75" customHeight="1" thickBot="1">
      <c r="A19" s="8">
        <v>14</v>
      </c>
      <c r="B19" s="1" t="s">
        <v>23</v>
      </c>
      <c r="C19" s="23">
        <v>1898.5719163060123</v>
      </c>
      <c r="D19" s="23">
        <v>7836.196144330313</v>
      </c>
      <c r="E19" s="23">
        <v>2580.788726333906</v>
      </c>
      <c r="F19" s="27">
        <f t="shared" si="0"/>
        <v>12315.556786970232</v>
      </c>
      <c r="G19" s="55">
        <v>0</v>
      </c>
      <c r="H19" s="55">
        <v>8181.647276166187</v>
      </c>
      <c r="I19" s="55">
        <v>2128.751587323061</v>
      </c>
      <c r="J19" s="55">
        <v>2508.908104950882</v>
      </c>
      <c r="K19" s="56">
        <f t="shared" si="1"/>
        <v>25134.863755410363</v>
      </c>
    </row>
    <row r="20" spans="1:11" ht="24.75" customHeight="1" thickBot="1">
      <c r="A20" s="8">
        <v>15</v>
      </c>
      <c r="B20" s="1" t="s">
        <v>24</v>
      </c>
      <c r="C20" s="23">
        <v>2497.2139730843764</v>
      </c>
      <c r="D20" s="23">
        <v>8231.98660270868</v>
      </c>
      <c r="E20" s="23">
        <v>573.5086058519792</v>
      </c>
      <c r="F20" s="27">
        <f t="shared" si="0"/>
        <v>11302.709181645034</v>
      </c>
      <c r="G20" s="55">
        <v>9.538871200016331</v>
      </c>
      <c r="H20" s="55">
        <v>7370.699477713428</v>
      </c>
      <c r="I20" s="55">
        <v>28.7409770936391</v>
      </c>
      <c r="J20" s="55">
        <v>1225.4659816831813</v>
      </c>
      <c r="K20" s="56">
        <f t="shared" si="1"/>
        <v>19937.1544893353</v>
      </c>
    </row>
    <row r="21" spans="1:11" ht="24.75" customHeight="1" thickBot="1">
      <c r="A21" s="8">
        <v>16</v>
      </c>
      <c r="B21" s="1" t="s">
        <v>109</v>
      </c>
      <c r="C21" s="23">
        <v>486.2264965160505</v>
      </c>
      <c r="D21" s="23">
        <v>3385.449035745993</v>
      </c>
      <c r="E21" s="23">
        <v>0</v>
      </c>
      <c r="F21" s="27">
        <f t="shared" si="0"/>
        <v>3871.675532262044</v>
      </c>
      <c r="G21" s="55">
        <v>3.0282130793702637</v>
      </c>
      <c r="H21" s="55">
        <v>0</v>
      </c>
      <c r="I21" s="55">
        <v>53.86306213226456</v>
      </c>
      <c r="J21" s="55">
        <v>565.0455337327611</v>
      </c>
      <c r="K21" s="56">
        <f t="shared" si="1"/>
        <v>4493.61234120644</v>
      </c>
    </row>
    <row r="22" spans="1:11" ht="24.75" customHeight="1" thickBot="1">
      <c r="A22" s="8">
        <v>17</v>
      </c>
      <c r="B22" s="1" t="s">
        <v>25</v>
      </c>
      <c r="C22" s="23">
        <v>1564.7153261807784</v>
      </c>
      <c r="D22" s="23">
        <v>8072.760556234623</v>
      </c>
      <c r="E22" s="23">
        <v>1147.0172117039583</v>
      </c>
      <c r="F22" s="27">
        <f t="shared" si="0"/>
        <v>10784.49309411936</v>
      </c>
      <c r="G22" s="55">
        <v>3.2401879949261825</v>
      </c>
      <c r="H22" s="55">
        <v>685.3014862172939</v>
      </c>
      <c r="I22" s="55">
        <v>115.57708934841267</v>
      </c>
      <c r="J22" s="55">
        <v>766.0107967826831</v>
      </c>
      <c r="K22" s="56">
        <f t="shared" si="1"/>
        <v>12354.622654462675</v>
      </c>
    </row>
    <row r="23" spans="1:11" ht="24.75" customHeight="1" thickBot="1">
      <c r="A23" s="8">
        <v>18</v>
      </c>
      <c r="B23" s="1" t="s">
        <v>26</v>
      </c>
      <c r="C23" s="23">
        <v>3369.0454024244855</v>
      </c>
      <c r="D23" s="23">
        <v>7755.824901824358</v>
      </c>
      <c r="E23" s="23">
        <v>1433.7715146299481</v>
      </c>
      <c r="F23" s="27">
        <f t="shared" si="0"/>
        <v>12558.64181887879</v>
      </c>
      <c r="G23" s="55">
        <v>0</v>
      </c>
      <c r="H23" s="55">
        <v>6953.1271075248505</v>
      </c>
      <c r="I23" s="55">
        <v>23.682363787315566</v>
      </c>
      <c r="J23" s="55">
        <v>360.73973748154543</v>
      </c>
      <c r="K23" s="56">
        <f t="shared" si="1"/>
        <v>19896.191027672503</v>
      </c>
    </row>
    <row r="24" spans="1:11" ht="24.75" customHeight="1" thickBot="1">
      <c r="A24" s="8">
        <v>19</v>
      </c>
      <c r="B24" s="1" t="s">
        <v>27</v>
      </c>
      <c r="C24" s="23">
        <v>3580.455617239364</v>
      </c>
      <c r="D24" s="23">
        <v>11001.761592088324</v>
      </c>
      <c r="E24" s="23">
        <v>1147.0172117039583</v>
      </c>
      <c r="F24" s="27">
        <f t="shared" si="0"/>
        <v>15729.234421031646</v>
      </c>
      <c r="G24" s="55">
        <v>34.82445041275803</v>
      </c>
      <c r="H24" s="55">
        <v>5985.42893600039</v>
      </c>
      <c r="I24" s="55">
        <v>259.8487131694544</v>
      </c>
      <c r="J24" s="55">
        <v>2003.964606521485</v>
      </c>
      <c r="K24" s="56">
        <f t="shared" si="1"/>
        <v>24013.30112713573</v>
      </c>
    </row>
    <row r="25" spans="1:11" ht="24.75" customHeight="1" thickBot="1">
      <c r="A25" s="8">
        <v>20</v>
      </c>
      <c r="B25" s="1" t="s">
        <v>28</v>
      </c>
      <c r="C25" s="23">
        <v>2374.860613295328</v>
      </c>
      <c r="D25" s="23">
        <v>6704.1747758266665</v>
      </c>
      <c r="E25" s="23">
        <v>573.5086058519792</v>
      </c>
      <c r="F25" s="27">
        <f t="shared" si="0"/>
        <v>9652.543994973974</v>
      </c>
      <c r="G25" s="55">
        <v>0</v>
      </c>
      <c r="H25" s="55">
        <v>6085.991625860257</v>
      </c>
      <c r="I25" s="55">
        <v>271.4224391869979</v>
      </c>
      <c r="J25" s="55">
        <v>900.5882177724261</v>
      </c>
      <c r="K25" s="56">
        <f t="shared" si="1"/>
        <v>16910.546277793655</v>
      </c>
    </row>
    <row r="26" spans="1:11" ht="24.75" customHeight="1" thickBot="1">
      <c r="A26" s="8">
        <v>21</v>
      </c>
      <c r="B26" s="1" t="s">
        <v>99</v>
      </c>
      <c r="C26" s="23">
        <v>588.7883081865579</v>
      </c>
      <c r="D26" s="23">
        <v>2162.0779962798138</v>
      </c>
      <c r="E26" s="23">
        <v>286.7543029259896</v>
      </c>
      <c r="F26" s="27">
        <f t="shared" si="0"/>
        <v>3037.6206073923613</v>
      </c>
      <c r="G26" s="55">
        <v>0.1988220708677446</v>
      </c>
      <c r="H26" s="55">
        <v>4171.87626451491</v>
      </c>
      <c r="I26" s="55">
        <v>90.4641058025683</v>
      </c>
      <c r="J26" s="55">
        <v>422.15318600452497</v>
      </c>
      <c r="K26" s="56">
        <f t="shared" si="1"/>
        <v>7722.312985785233</v>
      </c>
    </row>
    <row r="27" spans="1:11" ht="24.75" customHeight="1" thickBot="1">
      <c r="A27" s="8">
        <v>22</v>
      </c>
      <c r="B27" s="5" t="s">
        <v>29</v>
      </c>
      <c r="C27" s="23">
        <v>305.93481675436675</v>
      </c>
      <c r="D27" s="23">
        <v>5323.457487115928</v>
      </c>
      <c r="E27" s="23">
        <v>430.1314543889845</v>
      </c>
      <c r="F27" s="27">
        <f t="shared" si="0"/>
        <v>6059.52375825928</v>
      </c>
      <c r="G27" s="55">
        <v>0</v>
      </c>
      <c r="H27" s="55">
        <v>1003.8459266109267</v>
      </c>
      <c r="I27" s="55">
        <v>195.75685835172567</v>
      </c>
      <c r="J27" s="55">
        <v>537.6449926496575</v>
      </c>
      <c r="K27" s="56">
        <f t="shared" si="1"/>
        <v>7796.7715358715905</v>
      </c>
    </row>
    <row r="28" spans="1:11" ht="24.75" customHeight="1" thickBot="1">
      <c r="A28" s="8">
        <v>23</v>
      </c>
      <c r="B28" s="5" t="s">
        <v>110</v>
      </c>
      <c r="C28" s="23">
        <v>572.5084106045368</v>
      </c>
      <c r="D28" s="23">
        <v>408.6801859500761</v>
      </c>
      <c r="E28" s="23">
        <v>0</v>
      </c>
      <c r="F28" s="27">
        <f t="shared" si="0"/>
        <v>981.188596554613</v>
      </c>
      <c r="G28" s="55">
        <v>0</v>
      </c>
      <c r="H28" s="55">
        <v>0</v>
      </c>
      <c r="I28" s="55">
        <v>836.8423232116012</v>
      </c>
      <c r="J28" s="55">
        <v>508.01260269759035</v>
      </c>
      <c r="K28" s="56">
        <f t="shared" si="1"/>
        <v>2326.0435224638045</v>
      </c>
    </row>
    <row r="29" spans="1:11" ht="24.75" customHeight="1" thickBot="1">
      <c r="A29" s="8">
        <v>24</v>
      </c>
      <c r="B29" s="1" t="s">
        <v>111</v>
      </c>
      <c r="C29" s="23">
        <v>1925.501568346197</v>
      </c>
      <c r="D29" s="23">
        <v>4576.6115072257135</v>
      </c>
      <c r="E29" s="23">
        <v>1147.0172117039583</v>
      </c>
      <c r="F29" s="27">
        <f t="shared" si="0"/>
        <v>7649.130287275869</v>
      </c>
      <c r="G29" s="55">
        <v>0</v>
      </c>
      <c r="H29" s="55">
        <v>394.8449799536595</v>
      </c>
      <c r="I29" s="55">
        <v>2012.855713056505</v>
      </c>
      <c r="J29" s="55">
        <v>1572.3045732372555</v>
      </c>
      <c r="K29" s="56">
        <f t="shared" si="1"/>
        <v>11629.135553523289</v>
      </c>
    </row>
    <row r="30" spans="1:11" ht="24.75" customHeight="1" thickBot="1">
      <c r="A30" s="8">
        <v>25</v>
      </c>
      <c r="B30" s="1" t="s">
        <v>112</v>
      </c>
      <c r="C30" s="23">
        <v>217.18633272927</v>
      </c>
      <c r="D30" s="23">
        <v>3339.955879610548</v>
      </c>
      <c r="E30" s="23">
        <v>143.3771514629948</v>
      </c>
      <c r="F30" s="27">
        <f t="shared" si="0"/>
        <v>3700.5193638028127</v>
      </c>
      <c r="G30" s="55">
        <v>0</v>
      </c>
      <c r="H30" s="55">
        <v>0</v>
      </c>
      <c r="I30" s="55">
        <v>222.5587479115376</v>
      </c>
      <c r="J30" s="55">
        <v>494.256009154468</v>
      </c>
      <c r="K30" s="56">
        <f t="shared" si="1"/>
        <v>4417.334120868818</v>
      </c>
    </row>
    <row r="31" spans="1:11" ht="24.75" customHeight="1" thickBot="1">
      <c r="A31" s="8">
        <v>26</v>
      </c>
      <c r="B31" s="1" t="s">
        <v>113</v>
      </c>
      <c r="C31" s="23">
        <v>543.4230807339047</v>
      </c>
      <c r="D31" s="23">
        <v>948.5323054240172</v>
      </c>
      <c r="E31" s="23">
        <v>0</v>
      </c>
      <c r="F31" s="27">
        <f t="shared" si="0"/>
        <v>1491.955386157922</v>
      </c>
      <c r="G31" s="55">
        <v>13.006175175895281</v>
      </c>
      <c r="H31" s="55">
        <v>0</v>
      </c>
      <c r="I31" s="55">
        <v>187.0807367556327</v>
      </c>
      <c r="J31" s="55">
        <v>343.606260431152</v>
      </c>
      <c r="K31" s="56">
        <f t="shared" si="1"/>
        <v>2035.648558520602</v>
      </c>
    </row>
    <row r="32" spans="1:11" ht="24.75" customHeight="1" thickBot="1">
      <c r="A32" s="8">
        <v>27</v>
      </c>
      <c r="B32" s="34" t="s">
        <v>90</v>
      </c>
      <c r="C32" s="23">
        <v>1048.8631870940117</v>
      </c>
      <c r="D32" s="23">
        <v>3045.766803268008</v>
      </c>
      <c r="E32" s="23">
        <v>0</v>
      </c>
      <c r="F32" s="27">
        <f t="shared" si="0"/>
        <v>4094.6299903620197</v>
      </c>
      <c r="G32" s="55">
        <v>35.27868237466356</v>
      </c>
      <c r="H32" s="55">
        <v>1990.2057923429277</v>
      </c>
      <c r="I32" s="55">
        <v>11.49303520673834</v>
      </c>
      <c r="J32" s="55">
        <v>477.9296287329601</v>
      </c>
      <c r="K32" s="56">
        <f t="shared" si="1"/>
        <v>6609.537129019309</v>
      </c>
    </row>
    <row r="33" spans="1:11" ht="30" customHeight="1" thickBot="1">
      <c r="A33" s="166" t="s">
        <v>34</v>
      </c>
      <c r="B33" s="166"/>
      <c r="C33" s="28">
        <v>41024.75242999999</v>
      </c>
      <c r="D33" s="28">
        <v>119523.81659192822</v>
      </c>
      <c r="E33" s="28">
        <v>42152.88253012048</v>
      </c>
      <c r="F33" s="28">
        <f aca="true" t="shared" si="2" ref="F33:K33">SUM(F6:F32)</f>
        <v>202701.4515520487</v>
      </c>
      <c r="G33" s="28">
        <f t="shared" si="2"/>
        <v>120.99999999999999</v>
      </c>
      <c r="H33" s="28">
        <f t="shared" si="2"/>
        <v>53700.32164444445</v>
      </c>
      <c r="I33" s="28">
        <f t="shared" si="2"/>
        <v>16792.833600000005</v>
      </c>
      <c r="J33" s="28">
        <f t="shared" si="2"/>
        <v>21694.310999999994</v>
      </c>
      <c r="K33" s="28">
        <f t="shared" si="2"/>
        <v>295009.9177964932</v>
      </c>
    </row>
  </sheetData>
  <sheetProtection/>
  <mergeCells count="12">
    <mergeCell ref="A1:K1"/>
    <mergeCell ref="A2:K2"/>
    <mergeCell ref="A3:A5"/>
    <mergeCell ref="B3:K3"/>
    <mergeCell ref="B4:B5"/>
    <mergeCell ref="C4:F4"/>
    <mergeCell ref="G4:G5"/>
    <mergeCell ref="H4:H5"/>
    <mergeCell ref="I4:I5"/>
    <mergeCell ref="J4:J5"/>
    <mergeCell ref="K4:K5"/>
    <mergeCell ref="A33:B33"/>
  </mergeCells>
  <printOptions/>
  <pageMargins left="0.17" right="0.26" top="0.25" bottom="0.71" header="0.17" footer="0.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rightToLeft="1" tabSelected="1" zoomScaleSheetLayoutView="100" zoomScalePageLayoutView="0" workbookViewId="0" topLeftCell="C1">
      <selection activeCell="H35" sqref="H35"/>
    </sheetView>
  </sheetViews>
  <sheetFormatPr defaultColWidth="9.140625" defaultRowHeight="12.75"/>
  <cols>
    <col min="1" max="1" width="4.28125" style="0" customWidth="1"/>
    <col min="2" max="2" width="9.7109375" style="0" customWidth="1"/>
    <col min="3" max="3" width="10.57421875" style="0" customWidth="1"/>
    <col min="4" max="4" width="7.421875" style="0" customWidth="1"/>
    <col min="5" max="5" width="7.00390625" style="0" customWidth="1"/>
    <col min="6" max="6" width="7.28125" style="0" bestFit="1" customWidth="1"/>
    <col min="7" max="7" width="6.8515625" style="0" customWidth="1"/>
    <col min="8" max="8" width="7.140625" style="0" customWidth="1"/>
    <col min="9" max="9" width="8.00390625" style="0" customWidth="1"/>
    <col min="10" max="10" width="10.57421875" style="0" customWidth="1"/>
    <col min="11" max="11" width="8.28125" style="0" customWidth="1"/>
    <col min="12" max="12" width="7.421875" style="0" customWidth="1"/>
    <col min="13" max="13" width="5.7109375" style="0" customWidth="1"/>
    <col min="14" max="14" width="7.421875" style="0" customWidth="1"/>
    <col min="15" max="15" width="10.421875" style="0" customWidth="1"/>
    <col min="16" max="16" width="5.7109375" style="0" customWidth="1"/>
    <col min="17" max="17" width="7.421875" style="0" customWidth="1"/>
    <col min="18" max="18" width="8.140625" style="0" customWidth="1"/>
    <col min="19" max="19" width="10.8515625" style="0" customWidth="1"/>
    <col min="22" max="22" width="9.28125" style="0" bestFit="1" customWidth="1"/>
  </cols>
  <sheetData>
    <row r="1" spans="1:19" ht="22.5" customHeight="1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15.75" customHeight="1">
      <c r="A2" s="195" t="s">
        <v>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22" ht="22.5" customHeight="1">
      <c r="A3" s="189" t="s">
        <v>0</v>
      </c>
      <c r="B3" s="189" t="s">
        <v>36</v>
      </c>
      <c r="C3" s="190" t="s">
        <v>37</v>
      </c>
      <c r="D3" s="196" t="s">
        <v>42</v>
      </c>
      <c r="E3" s="189"/>
      <c r="F3" s="197"/>
      <c r="G3" s="196" t="s">
        <v>41</v>
      </c>
      <c r="H3" s="189"/>
      <c r="I3" s="197"/>
      <c r="J3" s="198" t="s">
        <v>65</v>
      </c>
      <c r="K3" s="189"/>
      <c r="L3" s="197"/>
      <c r="M3" s="196" t="s">
        <v>43</v>
      </c>
      <c r="N3" s="189"/>
      <c r="O3" s="197"/>
      <c r="P3" s="199" t="s">
        <v>59</v>
      </c>
      <c r="Q3" s="200"/>
      <c r="R3" s="201"/>
      <c r="S3" s="193" t="s">
        <v>66</v>
      </c>
      <c r="V3" s="91" t="s">
        <v>126</v>
      </c>
    </row>
    <row r="4" spans="1:22" ht="23.25" customHeight="1" thickBot="1">
      <c r="A4" s="161"/>
      <c r="B4" s="161" t="s">
        <v>15</v>
      </c>
      <c r="C4" s="191"/>
      <c r="D4" s="21" t="s">
        <v>38</v>
      </c>
      <c r="E4" s="4" t="s">
        <v>39</v>
      </c>
      <c r="F4" s="22" t="s">
        <v>40</v>
      </c>
      <c r="G4" s="21" t="s">
        <v>38</v>
      </c>
      <c r="H4" s="4" t="s">
        <v>39</v>
      </c>
      <c r="I4" s="22" t="s">
        <v>40</v>
      </c>
      <c r="J4" s="21" t="s">
        <v>38</v>
      </c>
      <c r="K4" s="4" t="s">
        <v>39</v>
      </c>
      <c r="L4" s="22" t="s">
        <v>40</v>
      </c>
      <c r="M4" s="21" t="s">
        <v>38</v>
      </c>
      <c r="N4" s="4" t="s">
        <v>39</v>
      </c>
      <c r="O4" s="22" t="s">
        <v>40</v>
      </c>
      <c r="P4" s="21" t="s">
        <v>38</v>
      </c>
      <c r="Q4" s="78" t="s">
        <v>39</v>
      </c>
      <c r="R4" s="22" t="s">
        <v>40</v>
      </c>
      <c r="S4" s="194"/>
      <c r="V4" s="92" t="s">
        <v>127</v>
      </c>
    </row>
    <row r="5" spans="1:22" ht="16.5" customHeight="1" thickBot="1">
      <c r="A5" s="8">
        <v>1</v>
      </c>
      <c r="B5" s="3" t="s">
        <v>15</v>
      </c>
      <c r="C5" s="76">
        <v>267195.77190592355</v>
      </c>
      <c r="D5" s="53">
        <f>'تولید گوشت قرمز به تفکیک دام'!P5</f>
        <v>365.2750187237077</v>
      </c>
      <c r="E5" s="57">
        <f>C5*0.0136</f>
        <v>3633.86249792056</v>
      </c>
      <c r="F5" s="54">
        <f>D5-E5</f>
        <v>-3268.5874791968527</v>
      </c>
      <c r="G5" s="58">
        <v>1311.117175</v>
      </c>
      <c r="H5" s="57">
        <f>C5*0.0275</f>
        <v>7347.883727412897</v>
      </c>
      <c r="I5" s="54">
        <f>G5-H5</f>
        <v>-6036.766552412897</v>
      </c>
      <c r="J5" s="58">
        <f>'جدول تولیدشیر و... به تفکیک'!K6</f>
        <v>4136.938804543652</v>
      </c>
      <c r="K5" s="57">
        <f>C5*0.163</f>
        <v>43552.910820665544</v>
      </c>
      <c r="L5" s="54">
        <f>J5-K5</f>
        <v>-39415.972016121894</v>
      </c>
      <c r="M5" s="58">
        <v>296.46376649999996</v>
      </c>
      <c r="N5" s="57">
        <f>C5*0.0112</f>
        <v>2992.592645346344</v>
      </c>
      <c r="O5" s="54">
        <f>M5-N5</f>
        <v>-2696.128878846344</v>
      </c>
      <c r="P5" s="59">
        <v>1.082</v>
      </c>
      <c r="Q5" s="24">
        <f>C5*0.0007</f>
        <v>187.0370403341465</v>
      </c>
      <c r="R5" s="54">
        <f>P5-Q5</f>
        <v>-185.9550403341465</v>
      </c>
      <c r="S5" s="44">
        <f aca="true" t="shared" si="0" ref="S5:S31">P5+M5+J5+G5+D5</f>
        <v>6110.87676476736</v>
      </c>
      <c r="V5" s="45">
        <f>(Q5+N5+K5+H5+E5)</f>
        <v>57714.286731679495</v>
      </c>
    </row>
    <row r="6" spans="1:22" ht="16.5" customHeight="1" thickBot="1">
      <c r="A6" s="8">
        <v>2</v>
      </c>
      <c r="B6" s="3" t="s">
        <v>104</v>
      </c>
      <c r="C6" s="77">
        <v>17924.881078081104</v>
      </c>
      <c r="D6" s="53">
        <f>'تولید گوشت قرمز به تفکیک دام'!P6</f>
        <v>206.80744150073917</v>
      </c>
      <c r="E6" s="57">
        <f aca="true" t="shared" si="1" ref="E6:E31">C6*0.0136</f>
        <v>243.778382661903</v>
      </c>
      <c r="F6" s="54">
        <f aca="true" t="shared" si="2" ref="F6:F31">D6-E6</f>
        <v>-36.970941161163836</v>
      </c>
      <c r="G6" s="58">
        <v>6.91475</v>
      </c>
      <c r="H6" s="57">
        <f aca="true" t="shared" si="3" ref="H6:H31">C6*0.0275</f>
        <v>492.9342296472303</v>
      </c>
      <c r="I6" s="54">
        <f aca="true" t="shared" si="4" ref="I6:I31">G6-H6</f>
        <v>-486.0194796472303</v>
      </c>
      <c r="J6" s="58">
        <f>'جدول تولیدشیر و... به تفکیک'!K7</f>
        <v>1302.3594463935756</v>
      </c>
      <c r="K6" s="57">
        <f aca="true" t="shared" si="5" ref="K6:K31">C6*0.163</f>
        <v>2921.75561572722</v>
      </c>
      <c r="L6" s="54">
        <f aca="true" t="shared" si="6" ref="L6:L31">J6-K6</f>
        <v>-1619.3961693336446</v>
      </c>
      <c r="M6" s="58">
        <v>24.481505000000002</v>
      </c>
      <c r="N6" s="57">
        <f aca="true" t="shared" si="7" ref="N6:N31">C6*0.0112</f>
        <v>200.75866807450836</v>
      </c>
      <c r="O6" s="54">
        <f aca="true" t="shared" si="8" ref="O6:O31">M6-N6</f>
        <v>-176.27716307450837</v>
      </c>
      <c r="P6" s="59">
        <v>1.8159999999999998</v>
      </c>
      <c r="Q6" s="24">
        <f aca="true" t="shared" si="9" ref="Q6:Q31">C6*0.0007</f>
        <v>12.547416754656773</v>
      </c>
      <c r="R6" s="54">
        <f aca="true" t="shared" si="10" ref="R6:R31">P6-Q6</f>
        <v>-10.731416754656774</v>
      </c>
      <c r="S6" s="45">
        <f t="shared" si="0"/>
        <v>1542.3791428943146</v>
      </c>
      <c r="V6" s="45">
        <f aca="true" t="shared" si="11" ref="V6:V32">(Q6+N6+K6+H6+E6)</f>
        <v>3871.774312865519</v>
      </c>
    </row>
    <row r="7" spans="1:22" ht="16.5" customHeight="1" thickBot="1">
      <c r="A7" s="8">
        <v>3</v>
      </c>
      <c r="B7" s="1" t="s">
        <v>97</v>
      </c>
      <c r="C7" s="77">
        <v>88108.8138401429</v>
      </c>
      <c r="D7" s="53">
        <f>'تولید گوشت قرمز به تفکیک دام'!P7</f>
        <v>668.1164670140072</v>
      </c>
      <c r="E7" s="57">
        <f t="shared" si="1"/>
        <v>1198.2798682259433</v>
      </c>
      <c r="F7" s="54">
        <f t="shared" si="2"/>
        <v>-530.1634012119362</v>
      </c>
      <c r="G7" s="58">
        <v>851.383535</v>
      </c>
      <c r="H7" s="57">
        <f t="shared" si="3"/>
        <v>2422.9923806039296</v>
      </c>
      <c r="I7" s="54">
        <f t="shared" si="4"/>
        <v>-1571.6088456039297</v>
      </c>
      <c r="J7" s="58">
        <f>'جدول تولیدشیر و... به تفکیک'!K8</f>
        <v>4697.878150311696</v>
      </c>
      <c r="K7" s="57">
        <f t="shared" si="5"/>
        <v>14361.736655943294</v>
      </c>
      <c r="L7" s="54">
        <f t="shared" si="6"/>
        <v>-9663.858505631597</v>
      </c>
      <c r="M7" s="58">
        <v>108.03916650000001</v>
      </c>
      <c r="N7" s="57">
        <f t="shared" si="7"/>
        <v>986.8187150096005</v>
      </c>
      <c r="O7" s="54">
        <f t="shared" si="8"/>
        <v>-878.7795485096005</v>
      </c>
      <c r="P7" s="59">
        <v>0.507</v>
      </c>
      <c r="Q7" s="24">
        <f t="shared" si="9"/>
        <v>61.67616968810003</v>
      </c>
      <c r="R7" s="54">
        <f t="shared" si="10"/>
        <v>-61.169169688100034</v>
      </c>
      <c r="S7" s="45">
        <f>P7+M7+J7+G7+D7</f>
        <v>6325.924318825703</v>
      </c>
      <c r="V7" s="45">
        <f t="shared" si="11"/>
        <v>19031.503789470866</v>
      </c>
    </row>
    <row r="8" spans="1:22" ht="16.5" customHeight="1" thickBot="1">
      <c r="A8" s="8">
        <v>4</v>
      </c>
      <c r="B8" s="1" t="s">
        <v>115</v>
      </c>
      <c r="C8" s="77">
        <v>51614.64152903604</v>
      </c>
      <c r="D8" s="53">
        <f>'تولید گوشت قرمز به تفکیک دام'!P8</f>
        <v>1080.2087492244627</v>
      </c>
      <c r="E8" s="57">
        <f t="shared" si="1"/>
        <v>701.95912479489</v>
      </c>
      <c r="F8" s="54">
        <f t="shared" si="2"/>
        <v>378.2496244295727</v>
      </c>
      <c r="G8" s="58">
        <v>1333.9658049999998</v>
      </c>
      <c r="H8" s="57">
        <f t="shared" si="3"/>
        <v>1419.402642048491</v>
      </c>
      <c r="I8" s="54">
        <f t="shared" si="4"/>
        <v>-85.43683704849127</v>
      </c>
      <c r="J8" s="58">
        <f>'جدول تولیدشیر و... به تفکیک'!K9</f>
        <v>3378.796567066284</v>
      </c>
      <c r="K8" s="57">
        <f t="shared" si="5"/>
        <v>8413.186569232874</v>
      </c>
      <c r="L8" s="54">
        <f t="shared" si="6"/>
        <v>-5034.39000216659</v>
      </c>
      <c r="M8" s="58">
        <v>67.4010675</v>
      </c>
      <c r="N8" s="57">
        <f t="shared" si="7"/>
        <v>578.0839851252036</v>
      </c>
      <c r="O8" s="54">
        <f t="shared" si="8"/>
        <v>-510.68291762520363</v>
      </c>
      <c r="P8" s="59">
        <v>39.260000000000005</v>
      </c>
      <c r="Q8" s="24">
        <f t="shared" si="9"/>
        <v>36.13024907032523</v>
      </c>
      <c r="R8" s="54">
        <f t="shared" si="10"/>
        <v>3.1297509296747776</v>
      </c>
      <c r="S8" s="45">
        <f t="shared" si="0"/>
        <v>5899.632188790747</v>
      </c>
      <c r="V8" s="45">
        <f t="shared" si="11"/>
        <v>11148.762570271785</v>
      </c>
    </row>
    <row r="9" spans="1:22" ht="16.5" customHeight="1" thickBot="1">
      <c r="A9" s="8">
        <v>5</v>
      </c>
      <c r="B9" s="1" t="s">
        <v>105</v>
      </c>
      <c r="C9" s="77">
        <v>173129.92717997657</v>
      </c>
      <c r="D9" s="53">
        <f>'تولید گوشت قرمز به تفکیک دام'!P9</f>
        <v>1772.9994069529896</v>
      </c>
      <c r="E9" s="57">
        <f t="shared" si="1"/>
        <v>2354.567009647681</v>
      </c>
      <c r="F9" s="54">
        <f t="shared" si="2"/>
        <v>-581.5676026946915</v>
      </c>
      <c r="G9" s="58">
        <v>4174.665779999999</v>
      </c>
      <c r="H9" s="57">
        <f t="shared" si="3"/>
        <v>4761.072997449356</v>
      </c>
      <c r="I9" s="54">
        <f t="shared" si="4"/>
        <v>-586.4072174493567</v>
      </c>
      <c r="J9" s="58">
        <f>'جدول تولیدشیر و... به تفکیک'!K10</f>
        <v>8271.189187076669</v>
      </c>
      <c r="K9" s="57">
        <f t="shared" si="5"/>
        <v>28220.178130336182</v>
      </c>
      <c r="L9" s="54">
        <f t="shared" si="6"/>
        <v>-19948.988943259516</v>
      </c>
      <c r="M9" s="58">
        <v>553.078752</v>
      </c>
      <c r="N9" s="57">
        <f t="shared" si="7"/>
        <v>1939.0551844157376</v>
      </c>
      <c r="O9" s="54">
        <f t="shared" si="8"/>
        <v>-1385.9764324157377</v>
      </c>
      <c r="P9" s="59">
        <v>85.563</v>
      </c>
      <c r="Q9" s="24">
        <f t="shared" si="9"/>
        <v>121.1909490259836</v>
      </c>
      <c r="R9" s="54">
        <f t="shared" si="10"/>
        <v>-35.6279490259836</v>
      </c>
      <c r="S9" s="45">
        <f t="shared" si="0"/>
        <v>14857.496126029657</v>
      </c>
      <c r="V9" s="45">
        <f t="shared" si="11"/>
        <v>37396.064270874944</v>
      </c>
    </row>
    <row r="10" spans="1:22" ht="16.5" customHeight="1" thickBot="1">
      <c r="A10" s="8">
        <v>6</v>
      </c>
      <c r="B10" s="1" t="s">
        <v>18</v>
      </c>
      <c r="C10" s="77">
        <v>1366411.0811175779</v>
      </c>
      <c r="D10" s="53">
        <f>'تولید گوشت قرمز به تفکیک دام'!P10</f>
        <v>2727.104841994951</v>
      </c>
      <c r="E10" s="57">
        <f t="shared" si="1"/>
        <v>18583.19070319906</v>
      </c>
      <c r="F10" s="54">
        <f t="shared" si="2"/>
        <v>-15856.085861204108</v>
      </c>
      <c r="G10" s="58">
        <v>4868.25762</v>
      </c>
      <c r="H10" s="57">
        <f t="shared" si="3"/>
        <v>37576.30473073339</v>
      </c>
      <c r="I10" s="54">
        <f t="shared" si="4"/>
        <v>-32708.04711073339</v>
      </c>
      <c r="J10" s="58">
        <f>'جدول تولیدشیر و... به تفکیک'!K11</f>
        <v>22599.503899404528</v>
      </c>
      <c r="K10" s="57">
        <f t="shared" si="5"/>
        <v>222725.0062221652</v>
      </c>
      <c r="L10" s="54">
        <f t="shared" si="6"/>
        <v>-200125.50232276067</v>
      </c>
      <c r="M10" s="58">
        <v>234.286384</v>
      </c>
      <c r="N10" s="57">
        <f t="shared" si="7"/>
        <v>15303.804108516872</v>
      </c>
      <c r="O10" s="54">
        <f t="shared" si="8"/>
        <v>-15069.51772451687</v>
      </c>
      <c r="P10" s="59">
        <v>16.006</v>
      </c>
      <c r="Q10" s="24">
        <f t="shared" si="9"/>
        <v>956.4877567823045</v>
      </c>
      <c r="R10" s="54">
        <f t="shared" si="10"/>
        <v>-940.4817567823045</v>
      </c>
      <c r="S10" s="45">
        <f t="shared" si="0"/>
        <v>30445.15874539948</v>
      </c>
      <c r="V10" s="45">
        <f t="shared" si="11"/>
        <v>295144.7935213968</v>
      </c>
    </row>
    <row r="11" spans="1:22" ht="16.5" customHeight="1" thickBot="1">
      <c r="A11" s="8">
        <v>7</v>
      </c>
      <c r="B11" s="1" t="s">
        <v>116</v>
      </c>
      <c r="C11" s="77">
        <v>211050.9109007933</v>
      </c>
      <c r="D11" s="53">
        <f>'تولید گوشت قرمز به تفکیک دام'!P11</f>
        <v>4210.836265271826</v>
      </c>
      <c r="E11" s="57">
        <f t="shared" si="1"/>
        <v>2870.292388250789</v>
      </c>
      <c r="F11" s="54">
        <f t="shared" si="2"/>
        <v>1340.5438770210371</v>
      </c>
      <c r="G11" s="58">
        <v>3673.1936949999995</v>
      </c>
      <c r="H11" s="57">
        <f t="shared" si="3"/>
        <v>5803.900049771816</v>
      </c>
      <c r="I11" s="54">
        <f t="shared" si="4"/>
        <v>-2130.7063547718167</v>
      </c>
      <c r="J11" s="58">
        <f>'جدول تولیدشیر و... به تفکیک'!K12</f>
        <v>19467.408256422863</v>
      </c>
      <c r="K11" s="57">
        <f t="shared" si="5"/>
        <v>34401.29847682931</v>
      </c>
      <c r="L11" s="54">
        <f t="shared" si="6"/>
        <v>-14933.890220406447</v>
      </c>
      <c r="M11" s="58">
        <v>615.8412685</v>
      </c>
      <c r="N11" s="57">
        <f t="shared" si="7"/>
        <v>2363.770202088885</v>
      </c>
      <c r="O11" s="54">
        <f t="shared" si="8"/>
        <v>-1747.9289335888852</v>
      </c>
      <c r="P11" s="59">
        <v>511.301</v>
      </c>
      <c r="Q11" s="24">
        <f t="shared" si="9"/>
        <v>147.73563763055532</v>
      </c>
      <c r="R11" s="54">
        <f t="shared" si="10"/>
        <v>363.56536236944464</v>
      </c>
      <c r="S11" s="45">
        <f t="shared" si="0"/>
        <v>28478.58048519469</v>
      </c>
      <c r="V11" s="45">
        <f t="shared" si="11"/>
        <v>45586.99675457135</v>
      </c>
    </row>
    <row r="12" spans="1:22" ht="16.5" customHeight="1" thickBot="1">
      <c r="A12" s="8">
        <v>8</v>
      </c>
      <c r="B12" s="1" t="s">
        <v>106</v>
      </c>
      <c r="C12" s="77">
        <v>110052.1021760552</v>
      </c>
      <c r="D12" s="53">
        <f>'تولید گوشت قرمز به تفکیک دام'!P12</f>
        <v>1497.9769356837237</v>
      </c>
      <c r="E12" s="57">
        <f t="shared" si="1"/>
        <v>1496.7085895943505</v>
      </c>
      <c r="F12" s="54">
        <f t="shared" si="2"/>
        <v>1.2683460893731535</v>
      </c>
      <c r="G12" s="58">
        <v>5437.268015</v>
      </c>
      <c r="H12" s="57">
        <f t="shared" si="3"/>
        <v>3026.432809841518</v>
      </c>
      <c r="I12" s="54">
        <f t="shared" si="4"/>
        <v>2410.8352051584816</v>
      </c>
      <c r="J12" s="58">
        <f>'جدول تولیدشیر و... به تفکیک'!K13</f>
        <v>16970.062245048644</v>
      </c>
      <c r="K12" s="57">
        <f t="shared" si="5"/>
        <v>17938.492654697</v>
      </c>
      <c r="L12" s="54">
        <f t="shared" si="6"/>
        <v>-968.4304096483538</v>
      </c>
      <c r="M12" s="58">
        <v>656.3244425</v>
      </c>
      <c r="N12" s="57">
        <f t="shared" si="7"/>
        <v>1232.583544371818</v>
      </c>
      <c r="O12" s="54">
        <f t="shared" si="8"/>
        <v>-576.2591018718181</v>
      </c>
      <c r="P12" s="59">
        <v>25.945</v>
      </c>
      <c r="Q12" s="24">
        <f t="shared" si="9"/>
        <v>77.03647152323863</v>
      </c>
      <c r="R12" s="54">
        <f t="shared" si="10"/>
        <v>-51.09147152323863</v>
      </c>
      <c r="S12" s="45">
        <f t="shared" si="0"/>
        <v>24587.576638232367</v>
      </c>
      <c r="V12" s="45">
        <f t="shared" si="11"/>
        <v>23771.25407002792</v>
      </c>
    </row>
    <row r="13" spans="1:22" ht="16.5" customHeight="1" thickBot="1">
      <c r="A13" s="8">
        <v>9</v>
      </c>
      <c r="B13" s="1" t="s">
        <v>107</v>
      </c>
      <c r="C13" s="77">
        <v>95623.91229731709</v>
      </c>
      <c r="D13" s="53">
        <f>'تولید گوشت قرمز به تفکیک دام'!P13</f>
        <v>1097.499358598156</v>
      </c>
      <c r="E13" s="57">
        <f t="shared" si="1"/>
        <v>1300.4852072435124</v>
      </c>
      <c r="F13" s="54">
        <f t="shared" si="2"/>
        <v>-202.98584864535633</v>
      </c>
      <c r="G13" s="58">
        <v>30.44498</v>
      </c>
      <c r="H13" s="57">
        <f t="shared" si="3"/>
        <v>2629.65758817622</v>
      </c>
      <c r="I13" s="54">
        <f t="shared" si="4"/>
        <v>-2599.21260817622</v>
      </c>
      <c r="J13" s="58">
        <f>'جدول تولیدشیر و... به تفکیک'!K14</f>
        <v>8855.548458872</v>
      </c>
      <c r="K13" s="57">
        <f t="shared" si="5"/>
        <v>15586.697704462686</v>
      </c>
      <c r="L13" s="54">
        <f t="shared" si="6"/>
        <v>-6731.149245590686</v>
      </c>
      <c r="M13" s="58">
        <v>114.05755400000001</v>
      </c>
      <c r="N13" s="57">
        <f t="shared" si="7"/>
        <v>1070.9878177299513</v>
      </c>
      <c r="O13" s="54">
        <f t="shared" si="8"/>
        <v>-956.9302637299513</v>
      </c>
      <c r="P13" s="59">
        <v>11.08</v>
      </c>
      <c r="Q13" s="24">
        <f t="shared" si="9"/>
        <v>66.93673860812196</v>
      </c>
      <c r="R13" s="54">
        <f t="shared" si="10"/>
        <v>-55.85673860812196</v>
      </c>
      <c r="S13" s="45">
        <f t="shared" si="0"/>
        <v>10108.630351470156</v>
      </c>
      <c r="V13" s="45">
        <f t="shared" si="11"/>
        <v>20654.76505622049</v>
      </c>
    </row>
    <row r="14" spans="1:22" ht="16.5" customHeight="1" thickBot="1">
      <c r="A14" s="8">
        <v>10</v>
      </c>
      <c r="B14" s="1" t="s">
        <v>21</v>
      </c>
      <c r="C14" s="77">
        <v>299779.8609863245</v>
      </c>
      <c r="D14" s="53">
        <f>'تولید گوشت قرمز به تفکیک دام'!P14</f>
        <v>2099.3589262922715</v>
      </c>
      <c r="E14" s="57">
        <f t="shared" si="1"/>
        <v>4077.006109414013</v>
      </c>
      <c r="F14" s="54">
        <f t="shared" si="2"/>
        <v>-1977.6471831217414</v>
      </c>
      <c r="G14" s="58">
        <v>4999.289855</v>
      </c>
      <c r="H14" s="57">
        <f t="shared" si="3"/>
        <v>8243.946177123924</v>
      </c>
      <c r="I14" s="54">
        <f t="shared" si="4"/>
        <v>-3244.656322123924</v>
      </c>
      <c r="J14" s="58">
        <f>'جدول تولیدشیر و... به تفکیک'!K15</f>
        <v>4544.690187725731</v>
      </c>
      <c r="K14" s="57">
        <f t="shared" si="5"/>
        <v>48864.11734077089</v>
      </c>
      <c r="L14" s="54">
        <f t="shared" si="6"/>
        <v>-44319.42715304516</v>
      </c>
      <c r="M14" s="58">
        <v>1730.8932705000002</v>
      </c>
      <c r="N14" s="57">
        <f t="shared" si="7"/>
        <v>3357.5344430468344</v>
      </c>
      <c r="O14" s="54">
        <f t="shared" si="8"/>
        <v>-1626.6411725468342</v>
      </c>
      <c r="P14" s="59">
        <v>10.629</v>
      </c>
      <c r="Q14" s="24">
        <f t="shared" si="9"/>
        <v>209.84590269042715</v>
      </c>
      <c r="R14" s="54">
        <f t="shared" si="10"/>
        <v>-199.21690269042716</v>
      </c>
      <c r="S14" s="45">
        <f t="shared" si="0"/>
        <v>13384.861239518003</v>
      </c>
      <c r="V14" s="45">
        <f t="shared" si="11"/>
        <v>64752.44997304609</v>
      </c>
    </row>
    <row r="15" spans="1:22" ht="16.5" customHeight="1" thickBot="1">
      <c r="A15" s="8">
        <v>11</v>
      </c>
      <c r="B15" s="1" t="s">
        <v>108</v>
      </c>
      <c r="C15" s="77">
        <v>171092.3546971009</v>
      </c>
      <c r="D15" s="53">
        <f>'تولید گوشت قرمز به تفکیک دام'!P15</f>
        <v>651.6931348341554</v>
      </c>
      <c r="E15" s="57">
        <f t="shared" si="1"/>
        <v>2326.856023880572</v>
      </c>
      <c r="F15" s="54">
        <f t="shared" si="2"/>
        <v>-1675.1628890464167</v>
      </c>
      <c r="G15" s="58">
        <v>36.65897</v>
      </c>
      <c r="H15" s="57">
        <f t="shared" si="3"/>
        <v>4705.039754170275</v>
      </c>
      <c r="I15" s="54">
        <f t="shared" si="4"/>
        <v>-4668.380784170275</v>
      </c>
      <c r="J15" s="58">
        <f>'جدول تولیدشیر و... به تفکیک'!K16</f>
        <v>23507.501605298392</v>
      </c>
      <c r="K15" s="57">
        <f t="shared" si="5"/>
        <v>27888.05381562745</v>
      </c>
      <c r="L15" s="54">
        <f t="shared" si="6"/>
        <v>-4380.552210329057</v>
      </c>
      <c r="M15" s="58">
        <v>114.235567</v>
      </c>
      <c r="N15" s="57">
        <f t="shared" si="7"/>
        <v>1916.23437260753</v>
      </c>
      <c r="O15" s="54">
        <f t="shared" si="8"/>
        <v>-1801.9988056075301</v>
      </c>
      <c r="P15" s="59">
        <v>0</v>
      </c>
      <c r="Q15" s="24">
        <f t="shared" si="9"/>
        <v>119.76464828797063</v>
      </c>
      <c r="R15" s="54">
        <f t="shared" si="10"/>
        <v>-119.76464828797063</v>
      </c>
      <c r="S15" s="45">
        <f>P15+M15+J15+G15+D15</f>
        <v>24310.08927713255</v>
      </c>
      <c r="V15" s="45">
        <f t="shared" si="11"/>
        <v>36955.9486145738</v>
      </c>
    </row>
    <row r="16" spans="1:22" ht="16.5" customHeight="1" thickBot="1">
      <c r="A16" s="8">
        <v>12</v>
      </c>
      <c r="B16" s="1" t="s">
        <v>98</v>
      </c>
      <c r="C16" s="77">
        <v>45419.050504814586</v>
      </c>
      <c r="D16" s="53">
        <f>'تولید گوشت قرمز به تفکیک دام'!P16</f>
        <v>855.998170175633</v>
      </c>
      <c r="E16" s="57">
        <f t="shared" si="1"/>
        <v>617.6990868654783</v>
      </c>
      <c r="F16" s="54">
        <f t="shared" si="2"/>
        <v>238.29908331015474</v>
      </c>
      <c r="G16" s="58">
        <v>802.813135</v>
      </c>
      <c r="H16" s="57">
        <f t="shared" si="3"/>
        <v>1249.023888882401</v>
      </c>
      <c r="I16" s="54">
        <f t="shared" si="4"/>
        <v>-446.21075388240104</v>
      </c>
      <c r="J16" s="58">
        <f>'جدول تولیدشیر و... به تفکیک'!K17</f>
        <v>6375.880817825027</v>
      </c>
      <c r="K16" s="57">
        <f t="shared" si="5"/>
        <v>7403.305232284778</v>
      </c>
      <c r="L16" s="54">
        <f t="shared" si="6"/>
        <v>-1027.4244144597506</v>
      </c>
      <c r="M16" s="58">
        <v>49.736318499999996</v>
      </c>
      <c r="N16" s="57">
        <f t="shared" si="7"/>
        <v>508.69336565392337</v>
      </c>
      <c r="O16" s="54">
        <f t="shared" si="8"/>
        <v>-458.9570471539234</v>
      </c>
      <c r="P16" s="59">
        <v>8.68</v>
      </c>
      <c r="Q16" s="24">
        <f t="shared" si="9"/>
        <v>31.79333535337021</v>
      </c>
      <c r="R16" s="54">
        <f t="shared" si="10"/>
        <v>-23.11333535337021</v>
      </c>
      <c r="S16" s="45">
        <f t="shared" si="0"/>
        <v>8093.108441500661</v>
      </c>
      <c r="V16" s="45">
        <f t="shared" si="11"/>
        <v>9810.51490903995</v>
      </c>
    </row>
    <row r="17" spans="1:22" ht="16.5" customHeight="1" thickBot="1">
      <c r="A17" s="8">
        <v>13</v>
      </c>
      <c r="B17" s="1" t="s">
        <v>22</v>
      </c>
      <c r="C17" s="77">
        <v>168971.65753260444</v>
      </c>
      <c r="D17" s="53">
        <f>'تولید گوشت قرمز به تفکیک دام'!P17</f>
        <v>560.7145908111784</v>
      </c>
      <c r="E17" s="57">
        <f t="shared" si="1"/>
        <v>2298.0145424434204</v>
      </c>
      <c r="F17" s="54">
        <f t="shared" si="2"/>
        <v>-1737.299951632242</v>
      </c>
      <c r="G17" s="58">
        <v>19607.1517</v>
      </c>
      <c r="H17" s="57">
        <f t="shared" si="3"/>
        <v>4646.720582146622</v>
      </c>
      <c r="I17" s="54">
        <f t="shared" si="4"/>
        <v>14960.431117853375</v>
      </c>
      <c r="J17" s="58">
        <f>'جدول تولیدشیر و... به تفکیک'!K18</f>
        <v>5625.085091434785</v>
      </c>
      <c r="K17" s="57">
        <f t="shared" si="5"/>
        <v>27542.380177814524</v>
      </c>
      <c r="L17" s="54">
        <f t="shared" si="6"/>
        <v>-21917.295086379738</v>
      </c>
      <c r="M17" s="58">
        <v>1013.5846660000001</v>
      </c>
      <c r="N17" s="57">
        <f t="shared" si="7"/>
        <v>1892.4825643651698</v>
      </c>
      <c r="O17" s="54">
        <f t="shared" si="8"/>
        <v>-878.8978983651697</v>
      </c>
      <c r="P17" s="59">
        <v>1.59</v>
      </c>
      <c r="Q17" s="24">
        <f t="shared" si="9"/>
        <v>118.28016027282311</v>
      </c>
      <c r="R17" s="54">
        <f t="shared" si="10"/>
        <v>-116.6901602728231</v>
      </c>
      <c r="S17" s="45">
        <f t="shared" si="0"/>
        <v>26808.126048245962</v>
      </c>
      <c r="V17" s="45">
        <f t="shared" si="11"/>
        <v>36497.87802704256</v>
      </c>
    </row>
    <row r="18" spans="1:22" ht="16.5" customHeight="1" thickBot="1">
      <c r="A18" s="8">
        <v>14</v>
      </c>
      <c r="B18" s="1" t="s">
        <v>23</v>
      </c>
      <c r="C18" s="77">
        <v>442498.04794407275</v>
      </c>
      <c r="D18" s="53">
        <f>'تولید گوشت قرمز به تفکیک دام'!P18</f>
        <v>3861.0971847601418</v>
      </c>
      <c r="E18" s="57">
        <f t="shared" si="1"/>
        <v>6017.9734520393895</v>
      </c>
      <c r="F18" s="54">
        <f t="shared" si="2"/>
        <v>-2156.8762672792477</v>
      </c>
      <c r="G18" s="58">
        <v>3694.17636</v>
      </c>
      <c r="H18" s="57">
        <f t="shared" si="3"/>
        <v>12168.696318462</v>
      </c>
      <c r="I18" s="54">
        <f t="shared" si="4"/>
        <v>-8474.519958462</v>
      </c>
      <c r="J18" s="58">
        <f>'جدول تولیدشیر و... به تفکیک'!K19</f>
        <v>25134.863755410363</v>
      </c>
      <c r="K18" s="57">
        <f t="shared" si="5"/>
        <v>72127.18181488386</v>
      </c>
      <c r="L18" s="54">
        <f t="shared" si="6"/>
        <v>-46992.3180594735</v>
      </c>
      <c r="M18" s="58">
        <v>84.69750200000001</v>
      </c>
      <c r="N18" s="57">
        <f t="shared" si="7"/>
        <v>4955.978136973615</v>
      </c>
      <c r="O18" s="54">
        <f t="shared" si="8"/>
        <v>-4871.280634973615</v>
      </c>
      <c r="P18" s="59">
        <v>224.412</v>
      </c>
      <c r="Q18" s="24">
        <f t="shared" si="9"/>
        <v>309.7486335608509</v>
      </c>
      <c r="R18" s="54">
        <f t="shared" si="10"/>
        <v>-85.33663356085091</v>
      </c>
      <c r="S18" s="45">
        <f t="shared" si="0"/>
        <v>32999.246802170506</v>
      </c>
      <c r="V18" s="45">
        <f t="shared" si="11"/>
        <v>95579.57835591972</v>
      </c>
    </row>
    <row r="19" spans="1:22" ht="16.5" customHeight="1" thickBot="1">
      <c r="A19" s="8">
        <v>15</v>
      </c>
      <c r="B19" s="1" t="s">
        <v>24</v>
      </c>
      <c r="C19" s="77">
        <v>103473.72562818715</v>
      </c>
      <c r="D19" s="53">
        <f>'تولید گوشت قرمز به تفکیک دام'!P19</f>
        <v>2460.003513822705</v>
      </c>
      <c r="E19" s="57">
        <f t="shared" si="1"/>
        <v>1407.2426685433452</v>
      </c>
      <c r="F19" s="54">
        <f t="shared" si="2"/>
        <v>1052.7608452793597</v>
      </c>
      <c r="G19" s="58">
        <v>1112.50277</v>
      </c>
      <c r="H19" s="57">
        <f t="shared" si="3"/>
        <v>2845.527454775147</v>
      </c>
      <c r="I19" s="54">
        <f t="shared" si="4"/>
        <v>-1733.0246847751469</v>
      </c>
      <c r="J19" s="58">
        <f>'جدول تولیدشیر و... به تفکیک'!K20</f>
        <v>19937.1544893353</v>
      </c>
      <c r="K19" s="57">
        <f t="shared" si="5"/>
        <v>16866.217277394506</v>
      </c>
      <c r="L19" s="54">
        <f t="shared" si="6"/>
        <v>3070.9372119407926</v>
      </c>
      <c r="M19" s="58">
        <v>124.40320699999998</v>
      </c>
      <c r="N19" s="57">
        <f t="shared" si="7"/>
        <v>1158.9057270356961</v>
      </c>
      <c r="O19" s="54">
        <f t="shared" si="8"/>
        <v>-1034.502520035696</v>
      </c>
      <c r="P19" s="59">
        <v>0.125</v>
      </c>
      <c r="Q19" s="24">
        <f t="shared" si="9"/>
        <v>72.43160793973101</v>
      </c>
      <c r="R19" s="54">
        <f t="shared" si="10"/>
        <v>-72.30660793973101</v>
      </c>
      <c r="S19" s="45">
        <f t="shared" si="0"/>
        <v>23634.188980158004</v>
      </c>
      <c r="V19" s="45">
        <f t="shared" si="11"/>
        <v>22350.324735688424</v>
      </c>
    </row>
    <row r="20" spans="1:22" ht="16.5" customHeight="1" thickBot="1">
      <c r="A20" s="8">
        <v>16</v>
      </c>
      <c r="B20" s="1" t="s">
        <v>109</v>
      </c>
      <c r="C20" s="77">
        <v>47204.695901327024</v>
      </c>
      <c r="D20" s="53">
        <f>'تولید گوشت قرمز به تفکیک دام'!P20</f>
        <v>727.6960170870285</v>
      </c>
      <c r="E20" s="57">
        <f t="shared" si="1"/>
        <v>641.9838642580474</v>
      </c>
      <c r="F20" s="54">
        <f t="shared" si="2"/>
        <v>85.71215282898106</v>
      </c>
      <c r="G20" s="58">
        <v>3655.43716</v>
      </c>
      <c r="H20" s="57">
        <f t="shared" si="3"/>
        <v>1298.1291372864932</v>
      </c>
      <c r="I20" s="54">
        <f t="shared" si="4"/>
        <v>2357.308022713507</v>
      </c>
      <c r="J20" s="58">
        <f>'جدول تولیدشیر و... به تفکیک'!K21</f>
        <v>4493.61234120644</v>
      </c>
      <c r="K20" s="57">
        <f t="shared" si="5"/>
        <v>7694.365431916305</v>
      </c>
      <c r="L20" s="54">
        <f t="shared" si="6"/>
        <v>-3200.7530907098653</v>
      </c>
      <c r="M20" s="58">
        <v>772.93206</v>
      </c>
      <c r="N20" s="57">
        <f t="shared" si="7"/>
        <v>528.6925940948627</v>
      </c>
      <c r="O20" s="54">
        <f t="shared" si="8"/>
        <v>244.2394659051373</v>
      </c>
      <c r="P20" s="59">
        <v>0</v>
      </c>
      <c r="Q20" s="24">
        <f t="shared" si="9"/>
        <v>33.04328713092892</v>
      </c>
      <c r="R20" s="54">
        <f t="shared" si="10"/>
        <v>-33.04328713092892</v>
      </c>
      <c r="S20" s="45">
        <f t="shared" si="0"/>
        <v>9649.677578293467</v>
      </c>
      <c r="V20" s="45">
        <f t="shared" si="11"/>
        <v>10196.214314686636</v>
      </c>
    </row>
    <row r="21" spans="1:22" ht="16.5" customHeight="1" thickBot="1">
      <c r="A21" s="8">
        <v>17</v>
      </c>
      <c r="B21" s="1" t="s">
        <v>25</v>
      </c>
      <c r="C21" s="77">
        <v>110592.12531452031</v>
      </c>
      <c r="D21" s="53">
        <f>'تولید گوشت قرمز به تفکیک دام'!P21</f>
        <v>1511.8454172973652</v>
      </c>
      <c r="E21" s="57">
        <f t="shared" si="1"/>
        <v>1504.052904277476</v>
      </c>
      <c r="F21" s="54">
        <f t="shared" si="2"/>
        <v>7.792513019889157</v>
      </c>
      <c r="G21" s="58">
        <v>6551.15806</v>
      </c>
      <c r="H21" s="57">
        <f t="shared" si="3"/>
        <v>3041.2834461493085</v>
      </c>
      <c r="I21" s="54">
        <f t="shared" si="4"/>
        <v>3509.8746138506913</v>
      </c>
      <c r="J21" s="58">
        <f>'جدول تولیدشیر و... به تفکیک'!K22</f>
        <v>12354.622654462675</v>
      </c>
      <c r="K21" s="57">
        <f t="shared" si="5"/>
        <v>18026.51642626681</v>
      </c>
      <c r="L21" s="54">
        <f t="shared" si="6"/>
        <v>-5671.893771804136</v>
      </c>
      <c r="M21" s="58">
        <v>57.912304</v>
      </c>
      <c r="N21" s="57">
        <f t="shared" si="7"/>
        <v>1238.6318035226275</v>
      </c>
      <c r="O21" s="54">
        <f t="shared" si="8"/>
        <v>-1180.7194995226275</v>
      </c>
      <c r="P21" s="59">
        <v>4.714</v>
      </c>
      <c r="Q21" s="24">
        <f t="shared" si="9"/>
        <v>77.41448772016422</v>
      </c>
      <c r="R21" s="54">
        <f t="shared" si="10"/>
        <v>-72.70048772016422</v>
      </c>
      <c r="S21" s="45">
        <f t="shared" si="0"/>
        <v>20480.25243576004</v>
      </c>
      <c r="V21" s="45">
        <f t="shared" si="11"/>
        <v>23887.899067936385</v>
      </c>
    </row>
    <row r="22" spans="1:22" ht="16.5" customHeight="1" thickBot="1">
      <c r="A22" s="8">
        <v>18</v>
      </c>
      <c r="B22" s="1" t="s">
        <v>26</v>
      </c>
      <c r="C22" s="77">
        <v>165996.3838968</v>
      </c>
      <c r="D22" s="53">
        <f>'تولید گوشت قرمز به تفکیک دام'!P22</f>
        <v>2019.232031710595</v>
      </c>
      <c r="E22" s="57">
        <f t="shared" si="1"/>
        <v>2257.5508209964796</v>
      </c>
      <c r="F22" s="54">
        <f t="shared" si="2"/>
        <v>-238.31878928588458</v>
      </c>
      <c r="G22" s="58">
        <v>2778.3498250000002</v>
      </c>
      <c r="H22" s="57">
        <f t="shared" si="3"/>
        <v>4564.900557162</v>
      </c>
      <c r="I22" s="54">
        <f t="shared" si="4"/>
        <v>-1786.5507321619998</v>
      </c>
      <c r="J22" s="58">
        <f>'جدول تولیدشیر و... به تفکیک'!K23</f>
        <v>19896.191027672503</v>
      </c>
      <c r="K22" s="57">
        <f t="shared" si="5"/>
        <v>27057.4105751784</v>
      </c>
      <c r="L22" s="54">
        <f t="shared" si="6"/>
        <v>-7161.219547505898</v>
      </c>
      <c r="M22" s="58">
        <v>442.5180815000001</v>
      </c>
      <c r="N22" s="57">
        <f t="shared" si="7"/>
        <v>1859.15949964416</v>
      </c>
      <c r="O22" s="54">
        <f t="shared" si="8"/>
        <v>-1416.6414181441598</v>
      </c>
      <c r="P22" s="59">
        <v>0</v>
      </c>
      <c r="Q22" s="24">
        <f t="shared" si="9"/>
        <v>116.19746872776</v>
      </c>
      <c r="R22" s="54">
        <f t="shared" si="10"/>
        <v>-116.19746872776</v>
      </c>
      <c r="S22" s="45">
        <f t="shared" si="0"/>
        <v>25136.290965883098</v>
      </c>
      <c r="V22" s="45">
        <f t="shared" si="11"/>
        <v>35855.21892170881</v>
      </c>
    </row>
    <row r="23" spans="1:22" ht="16.5" customHeight="1" thickBot="1">
      <c r="A23" s="8">
        <v>19</v>
      </c>
      <c r="B23" s="1" t="s">
        <v>27</v>
      </c>
      <c r="C23" s="77">
        <v>211831.81568552638</v>
      </c>
      <c r="D23" s="53">
        <f>'تولید گوشت قرمز به تفکیک دام'!P23</f>
        <v>3383.491151401748</v>
      </c>
      <c r="E23" s="57">
        <f t="shared" si="1"/>
        <v>2880.9126933231587</v>
      </c>
      <c r="F23" s="54">
        <f t="shared" si="2"/>
        <v>502.5784580785894</v>
      </c>
      <c r="G23" s="58">
        <v>2238.7445000000002</v>
      </c>
      <c r="H23" s="57">
        <f t="shared" si="3"/>
        <v>5825.374931351976</v>
      </c>
      <c r="I23" s="54">
        <f t="shared" si="4"/>
        <v>-3586.6304313519754</v>
      </c>
      <c r="J23" s="58">
        <f>'جدول تولیدشیر و... به تفکیک'!K24</f>
        <v>24013.30112713573</v>
      </c>
      <c r="K23" s="57">
        <f t="shared" si="5"/>
        <v>34528.585956740804</v>
      </c>
      <c r="L23" s="54">
        <f t="shared" si="6"/>
        <v>-10515.284829605072</v>
      </c>
      <c r="M23" s="58">
        <v>216.375566</v>
      </c>
      <c r="N23" s="57">
        <f t="shared" si="7"/>
        <v>2372.5163356778953</v>
      </c>
      <c r="O23" s="54">
        <f t="shared" si="8"/>
        <v>-2156.140769677895</v>
      </c>
      <c r="P23" s="59">
        <v>18.625</v>
      </c>
      <c r="Q23" s="24">
        <f t="shared" si="9"/>
        <v>148.28227097986846</v>
      </c>
      <c r="R23" s="54">
        <f t="shared" si="10"/>
        <v>-129.65727097986846</v>
      </c>
      <c r="S23" s="45">
        <f t="shared" si="0"/>
        <v>29870.53734453748</v>
      </c>
      <c r="V23" s="45">
        <f t="shared" si="11"/>
        <v>45755.6721880737</v>
      </c>
    </row>
    <row r="24" spans="1:22" ht="16.5" customHeight="1" thickBot="1">
      <c r="A24" s="8">
        <v>20</v>
      </c>
      <c r="B24" s="1" t="s">
        <v>28</v>
      </c>
      <c r="C24" s="77">
        <v>196080.1735597274</v>
      </c>
      <c r="D24" s="53">
        <f>'تولید گوشت قرمز به تفکیک دام'!P24</f>
        <v>2082.6372098829306</v>
      </c>
      <c r="E24" s="57">
        <f t="shared" si="1"/>
        <v>2666.6903604122926</v>
      </c>
      <c r="F24" s="54">
        <f t="shared" si="2"/>
        <v>-584.053150529362</v>
      </c>
      <c r="G24" s="58">
        <v>1407.4149400000001</v>
      </c>
      <c r="H24" s="57">
        <f t="shared" si="3"/>
        <v>5392.204772892504</v>
      </c>
      <c r="I24" s="54">
        <f t="shared" si="4"/>
        <v>-3984.7898328925035</v>
      </c>
      <c r="J24" s="58">
        <f>'جدول تولیدشیر و... به تفکیک'!K25</f>
        <v>16910.546277793655</v>
      </c>
      <c r="K24" s="57">
        <f t="shared" si="5"/>
        <v>31961.06829023557</v>
      </c>
      <c r="L24" s="54">
        <f t="shared" si="6"/>
        <v>-15050.522012441914</v>
      </c>
      <c r="M24" s="58">
        <v>105.16887</v>
      </c>
      <c r="N24" s="57">
        <f t="shared" si="7"/>
        <v>2196.097943868947</v>
      </c>
      <c r="O24" s="54">
        <f t="shared" si="8"/>
        <v>-2090.929073868947</v>
      </c>
      <c r="P24" s="59">
        <v>27.624</v>
      </c>
      <c r="Q24" s="24">
        <f t="shared" si="9"/>
        <v>137.25612149180918</v>
      </c>
      <c r="R24" s="54">
        <f t="shared" si="10"/>
        <v>-109.63212149180919</v>
      </c>
      <c r="S24" s="45">
        <f t="shared" si="0"/>
        <v>20533.391297676586</v>
      </c>
      <c r="V24" s="45">
        <f t="shared" si="11"/>
        <v>42353.31748890112</v>
      </c>
    </row>
    <row r="25" spans="1:22" ht="16.5" customHeight="1" thickBot="1">
      <c r="A25" s="8">
        <v>21</v>
      </c>
      <c r="B25" s="1" t="s">
        <v>99</v>
      </c>
      <c r="C25" s="77">
        <v>109272.83214080612</v>
      </c>
      <c r="D25" s="53">
        <f>'تولید گوشت قرمز به تفکیک دام'!P25</f>
        <v>887.8531912022511</v>
      </c>
      <c r="E25" s="57">
        <f t="shared" si="1"/>
        <v>1486.1105171149632</v>
      </c>
      <c r="F25" s="54">
        <f t="shared" si="2"/>
        <v>-598.2573259127121</v>
      </c>
      <c r="G25" s="58">
        <v>2571.893552</v>
      </c>
      <c r="H25" s="57">
        <f t="shared" si="3"/>
        <v>3005.0028838721682</v>
      </c>
      <c r="I25" s="54">
        <f t="shared" si="4"/>
        <v>-433.10933187216824</v>
      </c>
      <c r="J25" s="58">
        <f>'جدول تولیدشیر و... به تفکیک'!K26</f>
        <v>7722.312985785233</v>
      </c>
      <c r="K25" s="57">
        <f t="shared" si="5"/>
        <v>17811.471638951396</v>
      </c>
      <c r="L25" s="54">
        <f t="shared" si="6"/>
        <v>-10089.158653166163</v>
      </c>
      <c r="M25" s="58">
        <v>85.8272975</v>
      </c>
      <c r="N25" s="57">
        <f t="shared" si="7"/>
        <v>1223.8557199770285</v>
      </c>
      <c r="O25" s="54">
        <f t="shared" si="8"/>
        <v>-1138.0284224770285</v>
      </c>
      <c r="P25" s="59">
        <v>28.72</v>
      </c>
      <c r="Q25" s="24">
        <f t="shared" si="9"/>
        <v>76.49098249856428</v>
      </c>
      <c r="R25" s="54">
        <f t="shared" si="10"/>
        <v>-47.77098249856428</v>
      </c>
      <c r="S25" s="45">
        <f t="shared" si="0"/>
        <v>11296.607026487485</v>
      </c>
      <c r="V25" s="45">
        <f t="shared" si="11"/>
        <v>23602.931742414123</v>
      </c>
    </row>
    <row r="26" spans="1:22" ht="16.5" customHeight="1" thickBot="1">
      <c r="A26" s="8">
        <v>22</v>
      </c>
      <c r="B26" s="5" t="s">
        <v>29</v>
      </c>
      <c r="C26" s="77">
        <v>69755.25873922418</v>
      </c>
      <c r="D26" s="53">
        <f>'تولید گوشت قرمز به تفکیک دام'!P26</f>
        <v>945.9617165040827</v>
      </c>
      <c r="E26" s="57">
        <f t="shared" si="1"/>
        <v>948.6715188534489</v>
      </c>
      <c r="F26" s="54">
        <f t="shared" si="2"/>
        <v>-2.709802349366214</v>
      </c>
      <c r="G26" s="58">
        <v>2214.6987299999996</v>
      </c>
      <c r="H26" s="57">
        <f t="shared" si="3"/>
        <v>1918.2696153286652</v>
      </c>
      <c r="I26" s="54">
        <f t="shared" si="4"/>
        <v>296.42911467133445</v>
      </c>
      <c r="J26" s="58">
        <f>'جدول تولیدشیر و... به تفکیک'!K27</f>
        <v>7796.7715358715905</v>
      </c>
      <c r="K26" s="57">
        <f t="shared" si="5"/>
        <v>11370.107174493542</v>
      </c>
      <c r="L26" s="54">
        <f t="shared" si="6"/>
        <v>-3573.335638621951</v>
      </c>
      <c r="M26" s="58">
        <v>124.30297900000001</v>
      </c>
      <c r="N26" s="57">
        <f t="shared" si="7"/>
        <v>781.2588978793109</v>
      </c>
      <c r="O26" s="54">
        <f t="shared" si="8"/>
        <v>-656.9559188793108</v>
      </c>
      <c r="P26" s="59">
        <v>24.107</v>
      </c>
      <c r="Q26" s="24">
        <f t="shared" si="9"/>
        <v>48.82868111745693</v>
      </c>
      <c r="R26" s="54">
        <f t="shared" si="10"/>
        <v>-24.72168111745693</v>
      </c>
      <c r="S26" s="45">
        <f t="shared" si="0"/>
        <v>11105.841961375674</v>
      </c>
      <c r="V26" s="45">
        <f t="shared" si="11"/>
        <v>15067.135887672424</v>
      </c>
    </row>
    <row r="27" spans="1:22" ht="16.5" customHeight="1" thickBot="1">
      <c r="A27" s="8">
        <v>23</v>
      </c>
      <c r="B27" s="5" t="s">
        <v>110</v>
      </c>
      <c r="C27" s="77">
        <v>38438.70939048376</v>
      </c>
      <c r="D27" s="53">
        <f>'تولید گوشت قرمز به تفکیک دام'!P27</f>
        <v>720.4939891931685</v>
      </c>
      <c r="E27" s="57">
        <f t="shared" si="1"/>
        <v>522.7664477105791</v>
      </c>
      <c r="F27" s="54">
        <f t="shared" si="2"/>
        <v>197.72754148258946</v>
      </c>
      <c r="G27" s="58">
        <v>1983.9611799999998</v>
      </c>
      <c r="H27" s="57">
        <f t="shared" si="3"/>
        <v>1057.0645082383035</v>
      </c>
      <c r="I27" s="54">
        <f t="shared" si="4"/>
        <v>926.8966717616963</v>
      </c>
      <c r="J27" s="58">
        <f>'جدول تولیدشیر و... به تفکیک'!K28</f>
        <v>2326.0435224638045</v>
      </c>
      <c r="K27" s="57">
        <f t="shared" si="5"/>
        <v>6265.509630648853</v>
      </c>
      <c r="L27" s="54">
        <f t="shared" si="6"/>
        <v>-3939.4661081850486</v>
      </c>
      <c r="M27" s="58">
        <v>176.06062999999997</v>
      </c>
      <c r="N27" s="57">
        <f t="shared" si="7"/>
        <v>430.5135451734181</v>
      </c>
      <c r="O27" s="54">
        <f t="shared" si="8"/>
        <v>-254.45291517341812</v>
      </c>
      <c r="P27" s="59">
        <v>0</v>
      </c>
      <c r="Q27" s="24">
        <f t="shared" si="9"/>
        <v>26.90709657333863</v>
      </c>
      <c r="R27" s="54">
        <f t="shared" si="10"/>
        <v>-26.90709657333863</v>
      </c>
      <c r="S27" s="45">
        <f t="shared" si="0"/>
        <v>5206.559321656972</v>
      </c>
      <c r="V27" s="45">
        <f t="shared" si="11"/>
        <v>8302.761228344492</v>
      </c>
    </row>
    <row r="28" spans="1:22" ht="16.5" customHeight="1" thickBot="1">
      <c r="A28" s="79">
        <v>24</v>
      </c>
      <c r="B28" s="80" t="s">
        <v>111</v>
      </c>
      <c r="C28" s="76">
        <v>107046.55947404889</v>
      </c>
      <c r="D28" s="53">
        <f>'تولید گوشت قرمز به تفکیک دام'!P28</f>
        <v>2385.0759344725884</v>
      </c>
      <c r="E28" s="57">
        <f t="shared" si="1"/>
        <v>1455.8332088470647</v>
      </c>
      <c r="F28" s="54">
        <f t="shared" si="2"/>
        <v>929.2427256255237</v>
      </c>
      <c r="G28" s="58">
        <v>5510.262124999999</v>
      </c>
      <c r="H28" s="57">
        <f t="shared" si="3"/>
        <v>2943.7803855363445</v>
      </c>
      <c r="I28" s="54">
        <f t="shared" si="4"/>
        <v>2566.481739463655</v>
      </c>
      <c r="J28" s="58">
        <f>'جدول تولیدشیر و... به تفکیک'!K29</f>
        <v>11629.135553523289</v>
      </c>
      <c r="K28" s="57">
        <f t="shared" si="5"/>
        <v>17448.58919426997</v>
      </c>
      <c r="L28" s="54">
        <f t="shared" si="6"/>
        <v>-5819.453640746682</v>
      </c>
      <c r="M28" s="58">
        <v>222.6002555</v>
      </c>
      <c r="N28" s="57">
        <f t="shared" si="7"/>
        <v>1198.9214661093476</v>
      </c>
      <c r="O28" s="54">
        <f t="shared" si="8"/>
        <v>-976.3212106093476</v>
      </c>
      <c r="P28" s="59">
        <v>121.38</v>
      </c>
      <c r="Q28" s="57">
        <f t="shared" si="9"/>
        <v>74.93259163183423</v>
      </c>
      <c r="R28" s="54">
        <f t="shared" si="10"/>
        <v>46.44740836816577</v>
      </c>
      <c r="S28" s="81">
        <f t="shared" si="0"/>
        <v>19868.453868495875</v>
      </c>
      <c r="V28" s="45">
        <f t="shared" si="11"/>
        <v>23122.05684639456</v>
      </c>
    </row>
    <row r="29" spans="1:22" ht="16.5" customHeight="1" thickBot="1">
      <c r="A29" s="8">
        <v>25</v>
      </c>
      <c r="B29" s="1" t="s">
        <v>112</v>
      </c>
      <c r="C29" s="24">
        <v>21429.874693921793</v>
      </c>
      <c r="D29" s="53">
        <f>'تولید گوشت قرمز به تفکیک دام'!P29</f>
        <v>678.7866601202467</v>
      </c>
      <c r="E29" s="24">
        <f t="shared" si="1"/>
        <v>291.4462958373364</v>
      </c>
      <c r="F29" s="82">
        <f t="shared" si="2"/>
        <v>387.3403642829103</v>
      </c>
      <c r="G29" s="24">
        <v>2355.3642900000004</v>
      </c>
      <c r="H29" s="24">
        <f t="shared" si="3"/>
        <v>589.3215540828493</v>
      </c>
      <c r="I29" s="82">
        <f t="shared" si="4"/>
        <v>1766.0427359171513</v>
      </c>
      <c r="J29" s="58">
        <f>'جدول تولیدشیر و... به تفکیک'!K30</f>
        <v>4417.334120868818</v>
      </c>
      <c r="K29" s="24">
        <f t="shared" si="5"/>
        <v>3493.069575109252</v>
      </c>
      <c r="L29" s="82">
        <f t="shared" si="6"/>
        <v>924.2645457595659</v>
      </c>
      <c r="M29" s="24">
        <v>76.299487</v>
      </c>
      <c r="N29" s="24">
        <f t="shared" si="7"/>
        <v>240.01459657192407</v>
      </c>
      <c r="O29" s="82">
        <f t="shared" si="8"/>
        <v>-163.71510957192407</v>
      </c>
      <c r="P29" s="24">
        <v>5.191999999999999</v>
      </c>
      <c r="Q29" s="24">
        <f t="shared" si="9"/>
        <v>15.000912285745255</v>
      </c>
      <c r="R29" s="82">
        <f t="shared" si="10"/>
        <v>-9.808912285745254</v>
      </c>
      <c r="S29" s="83">
        <f t="shared" si="0"/>
        <v>7532.976557989065</v>
      </c>
      <c r="V29" s="45">
        <f t="shared" si="11"/>
        <v>4628.852933887107</v>
      </c>
    </row>
    <row r="30" spans="1:22" ht="16.5" customHeight="1" thickBot="1">
      <c r="A30" s="8">
        <v>26</v>
      </c>
      <c r="B30" s="1" t="s">
        <v>113</v>
      </c>
      <c r="C30" s="24">
        <v>38497.32222682462</v>
      </c>
      <c r="D30" s="53">
        <f>'تولید گوشت قرمز به تفکیک دام'!P30</f>
        <v>468.4471123365922</v>
      </c>
      <c r="E30" s="24">
        <f t="shared" si="1"/>
        <v>523.5635822848147</v>
      </c>
      <c r="F30" s="82">
        <f t="shared" si="2"/>
        <v>-55.116469948222516</v>
      </c>
      <c r="G30" s="24">
        <v>837.72742</v>
      </c>
      <c r="H30" s="24">
        <f t="shared" si="3"/>
        <v>1058.676361237677</v>
      </c>
      <c r="I30" s="82">
        <f t="shared" si="4"/>
        <v>-220.94894123767688</v>
      </c>
      <c r="J30" s="58">
        <f>'جدول تولیدشیر و... به تفکیک'!K31</f>
        <v>2035.648558520602</v>
      </c>
      <c r="K30" s="24">
        <f t="shared" si="5"/>
        <v>6275.063522972413</v>
      </c>
      <c r="L30" s="82">
        <f t="shared" si="6"/>
        <v>-4239.414964451811</v>
      </c>
      <c r="M30" s="24">
        <v>77.1019</v>
      </c>
      <c r="N30" s="24">
        <f t="shared" si="7"/>
        <v>431.1700089404357</v>
      </c>
      <c r="O30" s="82">
        <f t="shared" si="8"/>
        <v>-354.0681089404357</v>
      </c>
      <c r="P30" s="24">
        <v>0</v>
      </c>
      <c r="Q30" s="24">
        <f t="shared" si="9"/>
        <v>26.94812555877723</v>
      </c>
      <c r="R30" s="82">
        <f t="shared" si="10"/>
        <v>-26.94812555877723</v>
      </c>
      <c r="S30" s="83">
        <f t="shared" si="0"/>
        <v>3418.9249908571946</v>
      </c>
      <c r="V30" s="45">
        <f t="shared" si="11"/>
        <v>8315.421600994117</v>
      </c>
    </row>
    <row r="31" spans="1:22" ht="16.5" customHeight="1">
      <c r="A31" s="8">
        <v>27</v>
      </c>
      <c r="B31" s="1" t="s">
        <v>90</v>
      </c>
      <c r="C31" s="24">
        <v>35988.85944403763</v>
      </c>
      <c r="D31" s="53">
        <f>'تولید گوشت قرمز به تفکیک دام'!P31</f>
        <v>932.789124618751</v>
      </c>
      <c r="E31" s="24">
        <f t="shared" si="1"/>
        <v>489.4484884389118</v>
      </c>
      <c r="F31" s="82">
        <f t="shared" si="2"/>
        <v>443.3406361798392</v>
      </c>
      <c r="G31" s="24">
        <v>639.1928350000001</v>
      </c>
      <c r="H31" s="24">
        <f t="shared" si="3"/>
        <v>989.6936347110349</v>
      </c>
      <c r="I31" s="82">
        <f t="shared" si="4"/>
        <v>-350.5007997110348</v>
      </c>
      <c r="J31" s="58">
        <f>'جدول تولیدشیر و... به تفکیک'!K32</f>
        <v>6609.537129019309</v>
      </c>
      <c r="K31" s="24">
        <f t="shared" si="5"/>
        <v>5866.184089378135</v>
      </c>
      <c r="L31" s="82">
        <f t="shared" si="6"/>
        <v>743.3530396411743</v>
      </c>
      <c r="M31" s="24">
        <v>29.642922499999997</v>
      </c>
      <c r="N31" s="24">
        <f t="shared" si="7"/>
        <v>403.07522577322146</v>
      </c>
      <c r="O31" s="82">
        <f t="shared" si="8"/>
        <v>-373.43230327322146</v>
      </c>
      <c r="P31" s="24">
        <v>0</v>
      </c>
      <c r="Q31" s="24">
        <f t="shared" si="9"/>
        <v>25.19220161082634</v>
      </c>
      <c r="R31" s="82">
        <f t="shared" si="10"/>
        <v>-25.19220161082634</v>
      </c>
      <c r="S31" s="83">
        <f t="shared" si="0"/>
        <v>8211.16201113806</v>
      </c>
      <c r="V31" s="45">
        <f t="shared" si="11"/>
        <v>7773.593639912129</v>
      </c>
    </row>
    <row r="32" spans="1:22" ht="27" customHeight="1">
      <c r="A32" s="188" t="s">
        <v>34</v>
      </c>
      <c r="B32" s="188"/>
      <c r="C32" s="84">
        <f aca="true" t="shared" si="12" ref="C32:K32">SUM(C5:C31)</f>
        <v>4764481.349785256</v>
      </c>
      <c r="D32" s="84">
        <f t="shared" si="12"/>
        <v>40859.999561488</v>
      </c>
      <c r="E32" s="84">
        <f t="shared" si="12"/>
        <v>64796.946357079476</v>
      </c>
      <c r="F32" s="85">
        <f t="shared" si="12"/>
        <v>-23936.946795591473</v>
      </c>
      <c r="G32" s="86">
        <v>84684.00876199998</v>
      </c>
      <c r="H32" s="86">
        <f t="shared" si="12"/>
        <v>131023.23711909453</v>
      </c>
      <c r="I32" s="87">
        <f t="shared" si="12"/>
        <v>-46339.228357094544</v>
      </c>
      <c r="J32" s="84">
        <f t="shared" si="12"/>
        <v>295009.9177964932</v>
      </c>
      <c r="K32" s="84">
        <f t="shared" si="12"/>
        <v>776610.4600149967</v>
      </c>
      <c r="L32" s="88">
        <f>J32-K32</f>
        <v>-481600.5422185035</v>
      </c>
      <c r="M32" s="84">
        <v>8174.266790500003</v>
      </c>
      <c r="N32" s="84">
        <f>SUM(N5:N31)</f>
        <v>53362.19111759488</v>
      </c>
      <c r="O32" s="89">
        <f>M32-N32</f>
        <v>-45187.92432709487</v>
      </c>
      <c r="P32" s="84">
        <f>SUM(P5:P31)</f>
        <v>1168.3580000000002</v>
      </c>
      <c r="Q32" s="83">
        <f>SUM(Q5:Q31)</f>
        <v>3335.13694484968</v>
      </c>
      <c r="R32" s="85">
        <f>P32-Q32</f>
        <v>-2166.7789448496796</v>
      </c>
      <c r="S32" s="83">
        <f>SUM(S5:S31)</f>
        <v>429896.55091048125</v>
      </c>
      <c r="V32" s="45">
        <f t="shared" si="11"/>
        <v>1029127.9715536152</v>
      </c>
    </row>
    <row r="33" ht="12.75">
      <c r="V33" s="33"/>
    </row>
    <row r="37" ht="12.75">
      <c r="O37" s="39"/>
    </row>
  </sheetData>
  <sheetProtection/>
  <mergeCells count="12">
    <mergeCell ref="D3:F3"/>
    <mergeCell ref="P3:R3"/>
    <mergeCell ref="A32:B32"/>
    <mergeCell ref="A3:A4"/>
    <mergeCell ref="B3:B4"/>
    <mergeCell ref="C3:C4"/>
    <mergeCell ref="A1:S1"/>
    <mergeCell ref="S3:S4"/>
    <mergeCell ref="A2:S2"/>
    <mergeCell ref="G3:I3"/>
    <mergeCell ref="J3:L3"/>
    <mergeCell ref="M3:O3"/>
  </mergeCells>
  <printOptions/>
  <pageMargins left="0.17" right="0.17" top="0.27" bottom="0.24" header="0.2" footer="0.17"/>
  <pageSetup horizontalDpi="600" verticalDpi="600" orientation="landscape" paperSize="9" scale="97" r:id="rId1"/>
  <colBreaks count="1" manualBreakCount="1">
    <brk id="19" max="65535" man="1"/>
  </colBreaks>
  <ignoredErrors>
    <ignoredError sqref="O32 R32 L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rightToLeft="1" zoomScalePageLayoutView="0" workbookViewId="0" topLeftCell="A1">
      <selection activeCell="C6" sqref="C6:F33"/>
    </sheetView>
  </sheetViews>
  <sheetFormatPr defaultColWidth="9.140625" defaultRowHeight="12.75"/>
  <cols>
    <col min="1" max="1" width="4.28125" style="0" customWidth="1"/>
    <col min="2" max="2" width="15.421875" style="0" customWidth="1"/>
    <col min="3" max="14" width="10.28125" style="0" customWidth="1"/>
  </cols>
  <sheetData>
    <row r="1" spans="1:14" ht="28.5">
      <c r="A1" s="203" t="s">
        <v>117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6.5" thickBot="1">
      <c r="A2" s="174" t="s">
        <v>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5.75" customHeight="1">
      <c r="A3" s="204" t="s">
        <v>0</v>
      </c>
      <c r="B3" s="204" t="s">
        <v>1</v>
      </c>
      <c r="C3" s="204" t="s">
        <v>69</v>
      </c>
      <c r="D3" s="204"/>
      <c r="E3" s="204"/>
      <c r="F3" s="204"/>
      <c r="G3" s="204" t="s">
        <v>73</v>
      </c>
      <c r="H3" s="204"/>
      <c r="I3" s="204"/>
      <c r="J3" s="204"/>
      <c r="K3" s="204" t="s">
        <v>74</v>
      </c>
      <c r="L3" s="204"/>
      <c r="M3" s="204"/>
      <c r="N3" s="204"/>
    </row>
    <row r="4" spans="1:14" ht="15.75">
      <c r="A4" s="202"/>
      <c r="B4" s="202"/>
      <c r="C4" s="202" t="s">
        <v>70</v>
      </c>
      <c r="D4" s="202"/>
      <c r="E4" s="202" t="s">
        <v>71</v>
      </c>
      <c r="F4" s="202"/>
      <c r="G4" s="202" t="s">
        <v>70</v>
      </c>
      <c r="H4" s="202"/>
      <c r="I4" s="202" t="s">
        <v>71</v>
      </c>
      <c r="J4" s="202"/>
      <c r="K4" s="202" t="s">
        <v>70</v>
      </c>
      <c r="L4" s="202"/>
      <c r="M4" s="202" t="s">
        <v>71</v>
      </c>
      <c r="N4" s="202"/>
    </row>
    <row r="5" spans="1:14" ht="16.5" thickBot="1">
      <c r="A5" s="205"/>
      <c r="B5" s="205"/>
      <c r="C5" s="11" t="s">
        <v>54</v>
      </c>
      <c r="D5" s="11" t="s">
        <v>72</v>
      </c>
      <c r="E5" s="11" t="s">
        <v>54</v>
      </c>
      <c r="F5" s="11" t="s">
        <v>72</v>
      </c>
      <c r="G5" s="11" t="s">
        <v>54</v>
      </c>
      <c r="H5" s="11" t="s">
        <v>72</v>
      </c>
      <c r="I5" s="11" t="s">
        <v>54</v>
      </c>
      <c r="J5" s="11" t="s">
        <v>72</v>
      </c>
      <c r="K5" s="11" t="s">
        <v>54</v>
      </c>
      <c r="L5" s="11" t="s">
        <v>72</v>
      </c>
      <c r="M5" s="11" t="s">
        <v>54</v>
      </c>
      <c r="N5" s="11" t="s">
        <v>72</v>
      </c>
    </row>
    <row r="6" spans="1:14" ht="16.5" customHeight="1">
      <c r="A6" s="18">
        <v>1</v>
      </c>
      <c r="B6" s="3" t="s">
        <v>15</v>
      </c>
      <c r="C6" s="31">
        <v>300</v>
      </c>
      <c r="D6" s="31">
        <v>900</v>
      </c>
      <c r="E6" s="31">
        <v>0</v>
      </c>
      <c r="F6" s="31">
        <v>0</v>
      </c>
      <c r="G6" s="31">
        <v>105</v>
      </c>
      <c r="H6" s="31">
        <v>2280</v>
      </c>
      <c r="I6" s="31">
        <v>25</v>
      </c>
      <c r="J6" s="31">
        <v>550</v>
      </c>
      <c r="K6" s="30">
        <f>C6+G6</f>
        <v>405</v>
      </c>
      <c r="L6" s="30">
        <f aca="true" t="shared" si="0" ref="L6:N8">H6+D6</f>
        <v>3180</v>
      </c>
      <c r="M6" s="30">
        <f t="shared" si="0"/>
        <v>25</v>
      </c>
      <c r="N6" s="30">
        <f t="shared" si="0"/>
        <v>550</v>
      </c>
    </row>
    <row r="7" spans="1:14" ht="16.5" customHeight="1">
      <c r="A7" s="19">
        <v>2</v>
      </c>
      <c r="B7" s="1" t="s">
        <v>97</v>
      </c>
      <c r="C7" s="31">
        <v>0</v>
      </c>
      <c r="D7" s="31">
        <v>0</v>
      </c>
      <c r="E7" s="31">
        <v>1</v>
      </c>
      <c r="F7" s="31">
        <v>200</v>
      </c>
      <c r="G7" s="31">
        <v>10</v>
      </c>
      <c r="H7" s="31">
        <v>300</v>
      </c>
      <c r="I7" s="31"/>
      <c r="J7" s="31"/>
      <c r="K7" s="30">
        <f>C7+G7</f>
        <v>10</v>
      </c>
      <c r="L7" s="30">
        <f t="shared" si="0"/>
        <v>300</v>
      </c>
      <c r="M7" s="30">
        <f t="shared" si="0"/>
        <v>1</v>
      </c>
      <c r="N7" s="30">
        <f t="shared" si="0"/>
        <v>200</v>
      </c>
    </row>
    <row r="8" spans="1:14" ht="16.5" customHeight="1">
      <c r="A8" s="19">
        <v>3</v>
      </c>
      <c r="B8" s="1" t="s">
        <v>16</v>
      </c>
      <c r="C8" s="31">
        <v>29</v>
      </c>
      <c r="D8" s="31">
        <v>5850</v>
      </c>
      <c r="E8" s="31">
        <v>4</v>
      </c>
      <c r="F8" s="31">
        <v>700</v>
      </c>
      <c r="G8" s="31">
        <v>27</v>
      </c>
      <c r="H8" s="31">
        <v>2820</v>
      </c>
      <c r="I8" s="31">
        <v>7</v>
      </c>
      <c r="J8" s="31">
        <v>210</v>
      </c>
      <c r="K8" s="30">
        <f>C8+G8</f>
        <v>56</v>
      </c>
      <c r="L8" s="30">
        <f t="shared" si="0"/>
        <v>8670</v>
      </c>
      <c r="M8" s="30">
        <f t="shared" si="0"/>
        <v>11</v>
      </c>
      <c r="N8" s="30">
        <f t="shared" si="0"/>
        <v>910</v>
      </c>
    </row>
    <row r="9" spans="1:14" ht="16.5" customHeight="1">
      <c r="A9" s="19">
        <v>4</v>
      </c>
      <c r="B9" s="1" t="s">
        <v>89</v>
      </c>
      <c r="C9" s="31">
        <v>1</v>
      </c>
      <c r="D9" s="31">
        <v>100</v>
      </c>
      <c r="E9" s="31">
        <v>0</v>
      </c>
      <c r="F9" s="31">
        <v>0</v>
      </c>
      <c r="G9" s="31">
        <v>15</v>
      </c>
      <c r="H9" s="31">
        <v>450</v>
      </c>
      <c r="I9" s="31">
        <v>50</v>
      </c>
      <c r="J9" s="31">
        <v>1500</v>
      </c>
      <c r="K9" s="30">
        <f aca="true" t="shared" si="1" ref="K9:K32">C9+G9</f>
        <v>16</v>
      </c>
      <c r="L9" s="30">
        <f aca="true" t="shared" si="2" ref="L9:L32">H9+D9</f>
        <v>550</v>
      </c>
      <c r="M9" s="30">
        <f aca="true" t="shared" si="3" ref="M9:M32">I9+E9</f>
        <v>50</v>
      </c>
      <c r="N9" s="30">
        <f aca="true" t="shared" si="4" ref="N9:N32">J9+F9</f>
        <v>1500</v>
      </c>
    </row>
    <row r="10" spans="1:14" ht="16.5" customHeight="1">
      <c r="A10" s="19">
        <v>5</v>
      </c>
      <c r="B10" s="1" t="s">
        <v>17</v>
      </c>
      <c r="C10" s="31">
        <v>5</v>
      </c>
      <c r="D10" s="31">
        <v>700</v>
      </c>
      <c r="E10" s="31">
        <v>3</v>
      </c>
      <c r="F10" s="31">
        <v>300</v>
      </c>
      <c r="G10" s="31">
        <v>62</v>
      </c>
      <c r="H10" s="31">
        <v>1020</v>
      </c>
      <c r="I10" s="31">
        <v>36</v>
      </c>
      <c r="J10" s="31">
        <v>1260</v>
      </c>
      <c r="K10" s="30">
        <f t="shared" si="1"/>
        <v>67</v>
      </c>
      <c r="L10" s="30">
        <f t="shared" si="2"/>
        <v>1720</v>
      </c>
      <c r="M10" s="30">
        <f t="shared" si="3"/>
        <v>39</v>
      </c>
      <c r="N10" s="30">
        <f t="shared" si="4"/>
        <v>1560</v>
      </c>
    </row>
    <row r="11" spans="1:14" ht="16.5" customHeight="1">
      <c r="A11" s="19">
        <v>6</v>
      </c>
      <c r="B11" s="1" t="s">
        <v>18</v>
      </c>
      <c r="C11" s="31">
        <v>1</v>
      </c>
      <c r="D11" s="31">
        <v>100</v>
      </c>
      <c r="E11" s="31">
        <v>6</v>
      </c>
      <c r="F11" s="31">
        <v>850</v>
      </c>
      <c r="G11" s="31">
        <v>172</v>
      </c>
      <c r="H11" s="31">
        <v>5160</v>
      </c>
      <c r="I11" s="31">
        <v>87</v>
      </c>
      <c r="J11" s="31">
        <v>2610</v>
      </c>
      <c r="K11" s="31">
        <v>173</v>
      </c>
      <c r="L11" s="31">
        <v>5260</v>
      </c>
      <c r="M11" s="31">
        <v>93</v>
      </c>
      <c r="N11" s="31">
        <v>3460</v>
      </c>
    </row>
    <row r="12" spans="1:14" ht="16.5" customHeight="1">
      <c r="A12" s="19">
        <v>7</v>
      </c>
      <c r="B12" s="1" t="s">
        <v>19</v>
      </c>
      <c r="C12" s="31">
        <v>27</v>
      </c>
      <c r="D12" s="31">
        <v>2900</v>
      </c>
      <c r="E12" s="31">
        <v>35</v>
      </c>
      <c r="F12" s="31">
        <v>4850</v>
      </c>
      <c r="G12" s="31">
        <v>48</v>
      </c>
      <c r="H12" s="31">
        <v>1935</v>
      </c>
      <c r="I12" s="31">
        <v>25</v>
      </c>
      <c r="J12" s="31">
        <v>985</v>
      </c>
      <c r="K12" s="30">
        <f t="shared" si="1"/>
        <v>75</v>
      </c>
      <c r="L12" s="30">
        <f t="shared" si="2"/>
        <v>4835</v>
      </c>
      <c r="M12" s="30">
        <f t="shared" si="3"/>
        <v>60</v>
      </c>
      <c r="N12" s="30">
        <f t="shared" si="4"/>
        <v>5835</v>
      </c>
    </row>
    <row r="13" spans="1:14" ht="16.5" customHeight="1">
      <c r="A13" s="19">
        <v>8</v>
      </c>
      <c r="B13" s="1" t="s">
        <v>20</v>
      </c>
      <c r="C13" s="31">
        <v>40</v>
      </c>
      <c r="D13" s="31">
        <v>2000</v>
      </c>
      <c r="E13" s="31">
        <v>13</v>
      </c>
      <c r="F13" s="31">
        <v>1500</v>
      </c>
      <c r="G13" s="31">
        <v>350</v>
      </c>
      <c r="H13" s="31">
        <v>5600</v>
      </c>
      <c r="I13" s="31">
        <v>0</v>
      </c>
      <c r="J13" s="31">
        <v>0</v>
      </c>
      <c r="K13" s="30">
        <f t="shared" si="1"/>
        <v>390</v>
      </c>
      <c r="L13" s="30">
        <f t="shared" si="2"/>
        <v>7600</v>
      </c>
      <c r="M13" s="30">
        <f t="shared" si="3"/>
        <v>13</v>
      </c>
      <c r="N13" s="30">
        <f t="shared" si="4"/>
        <v>1500</v>
      </c>
    </row>
    <row r="14" spans="1:14" ht="16.5" customHeight="1">
      <c r="A14" s="19">
        <v>9</v>
      </c>
      <c r="B14" s="1" t="s">
        <v>96</v>
      </c>
      <c r="C14" s="31">
        <v>1</v>
      </c>
      <c r="D14" s="31">
        <v>500</v>
      </c>
      <c r="E14" s="31">
        <v>3</v>
      </c>
      <c r="F14" s="31">
        <v>1200</v>
      </c>
      <c r="G14" s="31">
        <v>0</v>
      </c>
      <c r="H14" s="31">
        <v>0</v>
      </c>
      <c r="I14" s="31">
        <v>0</v>
      </c>
      <c r="J14" s="31">
        <v>0</v>
      </c>
      <c r="K14" s="30">
        <f>C14+G14</f>
        <v>1</v>
      </c>
      <c r="L14" s="30">
        <f>H14+D14</f>
        <v>500</v>
      </c>
      <c r="M14" s="30">
        <f>I14+E14</f>
        <v>3</v>
      </c>
      <c r="N14" s="30">
        <f>J14+F14</f>
        <v>1200</v>
      </c>
    </row>
    <row r="15" spans="1:14" ht="16.5" customHeight="1">
      <c r="A15" s="19">
        <v>10</v>
      </c>
      <c r="B15" s="1" t="s">
        <v>63</v>
      </c>
      <c r="C15" s="31">
        <v>43</v>
      </c>
      <c r="D15" s="31">
        <v>4500</v>
      </c>
      <c r="E15" s="31">
        <v>16</v>
      </c>
      <c r="F15" s="31">
        <v>1700</v>
      </c>
      <c r="G15" s="31">
        <v>65</v>
      </c>
      <c r="H15" s="31">
        <v>1800</v>
      </c>
      <c r="I15" s="31">
        <v>60</v>
      </c>
      <c r="J15" s="31">
        <v>1500</v>
      </c>
      <c r="K15" s="30">
        <f t="shared" si="1"/>
        <v>108</v>
      </c>
      <c r="L15" s="30">
        <f t="shared" si="2"/>
        <v>6300</v>
      </c>
      <c r="M15" s="30">
        <f t="shared" si="3"/>
        <v>76</v>
      </c>
      <c r="N15" s="30">
        <f t="shared" si="4"/>
        <v>3200</v>
      </c>
    </row>
    <row r="16" spans="1:14" ht="16.5" customHeight="1">
      <c r="A16" s="19">
        <v>11</v>
      </c>
      <c r="B16" s="1" t="s">
        <v>21</v>
      </c>
      <c r="C16" s="31">
        <v>158</v>
      </c>
      <c r="D16" s="31">
        <v>16950</v>
      </c>
      <c r="E16" s="31">
        <v>24</v>
      </c>
      <c r="F16" s="31">
        <v>3400</v>
      </c>
      <c r="G16" s="31">
        <v>720</v>
      </c>
      <c r="H16" s="31">
        <v>3300</v>
      </c>
      <c r="I16" s="31">
        <v>0</v>
      </c>
      <c r="J16" s="31">
        <v>0</v>
      </c>
      <c r="K16" s="30">
        <f t="shared" si="1"/>
        <v>878</v>
      </c>
      <c r="L16" s="30">
        <f t="shared" si="2"/>
        <v>20250</v>
      </c>
      <c r="M16" s="30">
        <f t="shared" si="3"/>
        <v>24</v>
      </c>
      <c r="N16" s="30">
        <f t="shared" si="4"/>
        <v>3400</v>
      </c>
    </row>
    <row r="17" spans="1:14" ht="16.5" customHeight="1">
      <c r="A17" s="19">
        <v>12</v>
      </c>
      <c r="B17" s="1" t="s">
        <v>98</v>
      </c>
      <c r="C17" s="31">
        <v>14</v>
      </c>
      <c r="D17" s="31">
        <v>600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0">
        <f t="shared" si="1"/>
        <v>14</v>
      </c>
      <c r="L17" s="30">
        <f t="shared" si="2"/>
        <v>600</v>
      </c>
      <c r="M17" s="30">
        <f t="shared" si="3"/>
        <v>0</v>
      </c>
      <c r="N17" s="30">
        <f t="shared" si="4"/>
        <v>0</v>
      </c>
    </row>
    <row r="18" spans="1:14" ht="16.5" customHeight="1">
      <c r="A18" s="19">
        <v>13</v>
      </c>
      <c r="B18" s="1" t="s">
        <v>22</v>
      </c>
      <c r="C18" s="30">
        <v>45</v>
      </c>
      <c r="D18" s="30">
        <v>5800</v>
      </c>
      <c r="E18" s="30">
        <v>25</v>
      </c>
      <c r="F18" s="30">
        <v>2700</v>
      </c>
      <c r="G18" s="30">
        <v>70</v>
      </c>
      <c r="H18" s="30">
        <v>2000</v>
      </c>
      <c r="I18" s="30">
        <v>108</v>
      </c>
      <c r="J18" s="30">
        <v>3275</v>
      </c>
      <c r="K18" s="30">
        <v>115</v>
      </c>
      <c r="L18" s="30">
        <v>7800</v>
      </c>
      <c r="M18" s="30">
        <v>133</v>
      </c>
      <c r="N18" s="30">
        <v>5975</v>
      </c>
    </row>
    <row r="19" spans="1:14" ht="16.5" customHeight="1">
      <c r="A19" s="19">
        <v>14</v>
      </c>
      <c r="B19" s="1" t="s">
        <v>23</v>
      </c>
      <c r="C19" s="31">
        <v>5</v>
      </c>
      <c r="D19" s="31">
        <v>900</v>
      </c>
      <c r="E19" s="31">
        <v>4</v>
      </c>
      <c r="F19" s="31">
        <v>750</v>
      </c>
      <c r="G19" s="31">
        <v>70</v>
      </c>
      <c r="H19" s="31">
        <v>2000</v>
      </c>
      <c r="I19" s="31">
        <v>0</v>
      </c>
      <c r="J19" s="31">
        <v>0</v>
      </c>
      <c r="K19" s="30">
        <f t="shared" si="1"/>
        <v>75</v>
      </c>
      <c r="L19" s="30">
        <f t="shared" si="2"/>
        <v>2900</v>
      </c>
      <c r="M19" s="30">
        <f t="shared" si="3"/>
        <v>4</v>
      </c>
      <c r="N19" s="30">
        <f t="shared" si="4"/>
        <v>750</v>
      </c>
    </row>
    <row r="20" spans="1:14" ht="16.5" customHeight="1">
      <c r="A20" s="19">
        <v>15</v>
      </c>
      <c r="B20" s="1" t="s">
        <v>24</v>
      </c>
      <c r="C20" s="30">
        <v>10</v>
      </c>
      <c r="D20" s="30">
        <v>1700</v>
      </c>
      <c r="E20" s="30">
        <v>4</v>
      </c>
      <c r="F20" s="30">
        <v>800</v>
      </c>
      <c r="G20" s="30">
        <v>50</v>
      </c>
      <c r="H20" s="30">
        <v>1500</v>
      </c>
      <c r="I20" s="30">
        <v>30</v>
      </c>
      <c r="J20" s="30">
        <v>900</v>
      </c>
      <c r="K20" s="30">
        <v>60</v>
      </c>
      <c r="L20" s="30">
        <v>3200</v>
      </c>
      <c r="M20" s="30">
        <v>34</v>
      </c>
      <c r="N20" s="30">
        <v>1700</v>
      </c>
    </row>
    <row r="21" spans="1:14" ht="16.5" customHeight="1">
      <c r="A21" s="19">
        <v>16</v>
      </c>
      <c r="B21" s="1" t="s">
        <v>64</v>
      </c>
      <c r="C21" s="31">
        <v>1</v>
      </c>
      <c r="D21" s="31">
        <v>200</v>
      </c>
      <c r="E21" s="31">
        <v>0</v>
      </c>
      <c r="F21" s="31">
        <v>0</v>
      </c>
      <c r="G21" s="31">
        <v>80</v>
      </c>
      <c r="H21" s="31">
        <v>1600</v>
      </c>
      <c r="I21" s="31">
        <v>60</v>
      </c>
      <c r="J21" s="31">
        <v>900</v>
      </c>
      <c r="K21" s="30">
        <f t="shared" si="1"/>
        <v>81</v>
      </c>
      <c r="L21" s="30">
        <f t="shared" si="2"/>
        <v>1800</v>
      </c>
      <c r="M21" s="30">
        <f t="shared" si="3"/>
        <v>60</v>
      </c>
      <c r="N21" s="30">
        <f t="shared" si="4"/>
        <v>900</v>
      </c>
    </row>
    <row r="22" spans="1:14" ht="16.5" customHeight="1">
      <c r="A22" s="19">
        <v>17</v>
      </c>
      <c r="B22" s="1" t="s">
        <v>25</v>
      </c>
      <c r="C22" s="31">
        <v>45</v>
      </c>
      <c r="D22" s="31">
        <v>5800</v>
      </c>
      <c r="E22" s="31">
        <v>45</v>
      </c>
      <c r="F22" s="31">
        <v>5800</v>
      </c>
      <c r="G22" s="31">
        <v>20</v>
      </c>
      <c r="H22" s="31">
        <v>200</v>
      </c>
      <c r="I22" s="31">
        <v>40</v>
      </c>
      <c r="J22" s="31">
        <v>1400</v>
      </c>
      <c r="K22" s="30">
        <f t="shared" si="1"/>
        <v>65</v>
      </c>
      <c r="L22" s="30">
        <f t="shared" si="2"/>
        <v>6000</v>
      </c>
      <c r="M22" s="30">
        <f t="shared" si="3"/>
        <v>85</v>
      </c>
      <c r="N22" s="30">
        <f t="shared" si="4"/>
        <v>7200</v>
      </c>
    </row>
    <row r="23" spans="1:14" ht="16.5" customHeight="1">
      <c r="A23" s="19">
        <v>18</v>
      </c>
      <c r="B23" s="1" t="s">
        <v>26</v>
      </c>
      <c r="C23" s="31">
        <v>2</v>
      </c>
      <c r="D23" s="31">
        <v>400</v>
      </c>
      <c r="E23" s="31">
        <v>0</v>
      </c>
      <c r="F23" s="31">
        <v>0</v>
      </c>
      <c r="G23" s="31">
        <v>20</v>
      </c>
      <c r="H23" s="31">
        <v>400</v>
      </c>
      <c r="I23" s="31">
        <v>10</v>
      </c>
      <c r="J23" s="31">
        <v>200</v>
      </c>
      <c r="K23" s="30">
        <f t="shared" si="1"/>
        <v>22</v>
      </c>
      <c r="L23" s="30">
        <f t="shared" si="2"/>
        <v>800</v>
      </c>
      <c r="M23" s="30">
        <f t="shared" si="3"/>
        <v>10</v>
      </c>
      <c r="N23" s="30">
        <f t="shared" si="4"/>
        <v>200</v>
      </c>
    </row>
    <row r="24" spans="1:14" ht="16.5" customHeight="1">
      <c r="A24" s="19">
        <v>19</v>
      </c>
      <c r="B24" s="1" t="s">
        <v>27</v>
      </c>
      <c r="C24" s="31">
        <v>1</v>
      </c>
      <c r="D24" s="31">
        <v>200</v>
      </c>
      <c r="E24" s="31">
        <v>0</v>
      </c>
      <c r="F24" s="31">
        <v>0</v>
      </c>
      <c r="G24" s="31">
        <v>40</v>
      </c>
      <c r="H24" s="31">
        <v>2000</v>
      </c>
      <c r="I24" s="31">
        <v>25</v>
      </c>
      <c r="J24" s="31">
        <v>1400</v>
      </c>
      <c r="K24" s="30">
        <f t="shared" si="1"/>
        <v>41</v>
      </c>
      <c r="L24" s="30">
        <f t="shared" si="2"/>
        <v>2200</v>
      </c>
      <c r="M24" s="30">
        <f t="shared" si="3"/>
        <v>25</v>
      </c>
      <c r="N24" s="30">
        <f t="shared" si="4"/>
        <v>1400</v>
      </c>
    </row>
    <row r="25" spans="1:14" ht="16.5" customHeight="1">
      <c r="A25" s="19">
        <v>20</v>
      </c>
      <c r="B25" s="1" t="s">
        <v>28</v>
      </c>
      <c r="C25" s="31">
        <v>8</v>
      </c>
      <c r="D25" s="31">
        <v>1100</v>
      </c>
      <c r="E25" s="31">
        <v>11</v>
      </c>
      <c r="F25" s="31">
        <v>1580</v>
      </c>
      <c r="G25" s="31">
        <v>40</v>
      </c>
      <c r="H25" s="31">
        <v>1600</v>
      </c>
      <c r="I25" s="31">
        <v>120</v>
      </c>
      <c r="J25" s="31">
        <v>4800</v>
      </c>
      <c r="K25" s="30">
        <v>48</v>
      </c>
      <c r="L25" s="30">
        <f t="shared" si="2"/>
        <v>2700</v>
      </c>
      <c r="M25" s="30">
        <f t="shared" si="3"/>
        <v>131</v>
      </c>
      <c r="N25" s="30">
        <f t="shared" si="4"/>
        <v>6380</v>
      </c>
    </row>
    <row r="26" spans="1:14" ht="16.5" customHeight="1">
      <c r="A26" s="19">
        <v>21</v>
      </c>
      <c r="B26" s="1" t="s">
        <v>99</v>
      </c>
      <c r="C26" s="31">
        <v>3</v>
      </c>
      <c r="D26" s="31">
        <v>100</v>
      </c>
      <c r="E26" s="31">
        <v>9</v>
      </c>
      <c r="F26" s="31">
        <v>1800</v>
      </c>
      <c r="G26" s="31">
        <v>10</v>
      </c>
      <c r="H26" s="31">
        <v>200</v>
      </c>
      <c r="I26" s="31">
        <v>0</v>
      </c>
      <c r="J26" s="31">
        <v>0</v>
      </c>
      <c r="K26" s="30">
        <f t="shared" si="1"/>
        <v>13</v>
      </c>
      <c r="L26" s="30">
        <f t="shared" si="2"/>
        <v>300</v>
      </c>
      <c r="M26" s="30">
        <f t="shared" si="3"/>
        <v>9</v>
      </c>
      <c r="N26" s="30">
        <f t="shared" si="4"/>
        <v>1800</v>
      </c>
    </row>
    <row r="27" spans="1:14" ht="16.5" customHeight="1">
      <c r="A27" s="19">
        <v>22</v>
      </c>
      <c r="B27" s="1" t="s">
        <v>29</v>
      </c>
      <c r="C27" s="31">
        <v>2</v>
      </c>
      <c r="D27" s="31">
        <v>600</v>
      </c>
      <c r="E27" s="31">
        <v>0</v>
      </c>
      <c r="F27" s="31">
        <v>0</v>
      </c>
      <c r="G27" s="31">
        <v>40</v>
      </c>
      <c r="H27" s="31">
        <v>500</v>
      </c>
      <c r="I27" s="31">
        <v>25</v>
      </c>
      <c r="J27" s="31">
        <v>300</v>
      </c>
      <c r="K27" s="30">
        <f t="shared" si="1"/>
        <v>42</v>
      </c>
      <c r="L27" s="30">
        <f t="shared" si="2"/>
        <v>1100</v>
      </c>
      <c r="M27" s="30">
        <f t="shared" si="3"/>
        <v>25</v>
      </c>
      <c r="N27" s="30">
        <f t="shared" si="4"/>
        <v>300</v>
      </c>
    </row>
    <row r="28" spans="1:14" ht="16.5" customHeight="1">
      <c r="A28" s="19">
        <v>23</v>
      </c>
      <c r="B28" s="1" t="s">
        <v>33</v>
      </c>
      <c r="C28" s="31">
        <v>1</v>
      </c>
      <c r="D28" s="31">
        <v>160</v>
      </c>
      <c r="E28" s="31">
        <v>0</v>
      </c>
      <c r="F28" s="31">
        <v>0</v>
      </c>
      <c r="G28" s="31">
        <v>40</v>
      </c>
      <c r="H28" s="31">
        <v>1000</v>
      </c>
      <c r="I28" s="31">
        <v>5</v>
      </c>
      <c r="J28" s="31">
        <v>150</v>
      </c>
      <c r="K28" s="30">
        <f t="shared" si="1"/>
        <v>41</v>
      </c>
      <c r="L28" s="30">
        <f t="shared" si="2"/>
        <v>1160</v>
      </c>
      <c r="M28" s="30">
        <f t="shared" si="3"/>
        <v>5</v>
      </c>
      <c r="N28" s="30">
        <f t="shared" si="4"/>
        <v>150</v>
      </c>
    </row>
    <row r="29" spans="1:14" ht="16.5" customHeight="1">
      <c r="A29" s="19">
        <v>24</v>
      </c>
      <c r="B29" s="1" t="s">
        <v>30</v>
      </c>
      <c r="C29" s="31">
        <v>48</v>
      </c>
      <c r="D29" s="31">
        <v>5300</v>
      </c>
      <c r="E29" s="31">
        <v>15</v>
      </c>
      <c r="F29" s="31">
        <v>1900</v>
      </c>
      <c r="G29" s="31">
        <v>90</v>
      </c>
      <c r="H29" s="31">
        <v>2000</v>
      </c>
      <c r="I29" s="31">
        <v>15</v>
      </c>
      <c r="J29" s="31">
        <v>450</v>
      </c>
      <c r="K29" s="30">
        <f t="shared" si="1"/>
        <v>138</v>
      </c>
      <c r="L29" s="30">
        <f t="shared" si="2"/>
        <v>7300</v>
      </c>
      <c r="M29" s="30">
        <f t="shared" si="3"/>
        <v>30</v>
      </c>
      <c r="N29" s="30">
        <f t="shared" si="4"/>
        <v>2350</v>
      </c>
    </row>
    <row r="30" spans="1:14" ht="16.5" customHeight="1">
      <c r="A30" s="19">
        <v>25</v>
      </c>
      <c r="B30" s="1" t="s">
        <v>32</v>
      </c>
      <c r="C30" s="31">
        <v>3</v>
      </c>
      <c r="D30" s="31">
        <v>360</v>
      </c>
      <c r="E30" s="31">
        <v>0</v>
      </c>
      <c r="F30" s="31">
        <v>0</v>
      </c>
      <c r="G30" s="31">
        <v>450</v>
      </c>
      <c r="H30" s="31">
        <v>2200</v>
      </c>
      <c r="I30" s="31">
        <v>0</v>
      </c>
      <c r="J30" s="31">
        <v>0</v>
      </c>
      <c r="K30" s="30">
        <f t="shared" si="1"/>
        <v>453</v>
      </c>
      <c r="L30" s="30">
        <f t="shared" si="2"/>
        <v>2560</v>
      </c>
      <c r="M30" s="30">
        <f t="shared" si="3"/>
        <v>0</v>
      </c>
      <c r="N30" s="30">
        <f t="shared" si="4"/>
        <v>0</v>
      </c>
    </row>
    <row r="31" spans="1:14" ht="16.5" customHeight="1">
      <c r="A31" s="19">
        <v>26</v>
      </c>
      <c r="B31" s="1" t="s">
        <v>31</v>
      </c>
      <c r="C31" s="31">
        <v>4</v>
      </c>
      <c r="D31" s="31">
        <v>600</v>
      </c>
      <c r="E31" s="31">
        <v>0</v>
      </c>
      <c r="F31" s="31">
        <v>0</v>
      </c>
      <c r="G31" s="31">
        <v>118</v>
      </c>
      <c r="H31" s="31">
        <v>1260</v>
      </c>
      <c r="I31" s="31">
        <v>0</v>
      </c>
      <c r="J31" s="31">
        <v>0</v>
      </c>
      <c r="K31" s="30">
        <f t="shared" si="1"/>
        <v>122</v>
      </c>
      <c r="L31" s="30">
        <f t="shared" si="2"/>
        <v>1860</v>
      </c>
      <c r="M31" s="30">
        <f t="shared" si="3"/>
        <v>0</v>
      </c>
      <c r="N31" s="30">
        <f t="shared" si="4"/>
        <v>0</v>
      </c>
    </row>
    <row r="32" spans="1:14" ht="16.5" customHeight="1" thickBot="1">
      <c r="A32" s="19">
        <v>27</v>
      </c>
      <c r="B32" s="34" t="s">
        <v>90</v>
      </c>
      <c r="C32" s="37">
        <v>0</v>
      </c>
      <c r="D32" s="37">
        <v>0</v>
      </c>
      <c r="E32" s="37">
        <v>6</v>
      </c>
      <c r="F32" s="37">
        <v>1100</v>
      </c>
      <c r="G32" s="37">
        <v>15</v>
      </c>
      <c r="H32" s="37">
        <v>450</v>
      </c>
      <c r="I32" s="37">
        <v>0</v>
      </c>
      <c r="J32" s="37">
        <v>0</v>
      </c>
      <c r="K32" s="30">
        <f t="shared" si="1"/>
        <v>15</v>
      </c>
      <c r="L32" s="30">
        <f t="shared" si="2"/>
        <v>450</v>
      </c>
      <c r="M32" s="30">
        <f t="shared" si="3"/>
        <v>6</v>
      </c>
      <c r="N32" s="30">
        <f t="shared" si="4"/>
        <v>1100</v>
      </c>
    </row>
    <row r="33" spans="1:14" ht="23.25" customHeight="1" thickBot="1">
      <c r="A33" s="166" t="s">
        <v>34</v>
      </c>
      <c r="B33" s="166"/>
      <c r="C33" s="20">
        <f aca="true" t="shared" si="5" ref="C33:N33">SUM(C6:C32)</f>
        <v>797</v>
      </c>
      <c r="D33" s="20">
        <f t="shared" si="5"/>
        <v>58320</v>
      </c>
      <c r="E33" s="20">
        <f t="shared" si="5"/>
        <v>224</v>
      </c>
      <c r="F33" s="20">
        <f t="shared" si="5"/>
        <v>31130</v>
      </c>
      <c r="G33" s="20">
        <f t="shared" si="5"/>
        <v>2727</v>
      </c>
      <c r="H33" s="20">
        <f t="shared" si="5"/>
        <v>43575</v>
      </c>
      <c r="I33" s="20">
        <f t="shared" si="5"/>
        <v>728</v>
      </c>
      <c r="J33" s="20">
        <f t="shared" si="5"/>
        <v>22390</v>
      </c>
      <c r="K33" s="20">
        <f t="shared" si="5"/>
        <v>3524</v>
      </c>
      <c r="L33" s="20">
        <f t="shared" si="5"/>
        <v>101895</v>
      </c>
      <c r="M33" s="20">
        <f t="shared" si="5"/>
        <v>952</v>
      </c>
      <c r="N33" s="20">
        <f t="shared" si="5"/>
        <v>53520</v>
      </c>
    </row>
    <row r="36" spans="2:5" ht="12.75">
      <c r="B36" s="16"/>
      <c r="C36" s="16"/>
      <c r="E36" s="75"/>
    </row>
    <row r="37" spans="2:5" ht="12.75">
      <c r="B37" s="16"/>
      <c r="C37" s="16"/>
      <c r="E37" s="75"/>
    </row>
    <row r="38" spans="2:5" ht="12.75">
      <c r="B38" s="16"/>
      <c r="C38" s="16"/>
      <c r="E38" s="75"/>
    </row>
    <row r="39" spans="2:3" ht="12.75">
      <c r="B39" s="16"/>
      <c r="C39" s="16"/>
    </row>
    <row r="40" spans="2:5" ht="12.75">
      <c r="B40" s="16"/>
      <c r="C40" s="16"/>
      <c r="E40" s="75"/>
    </row>
    <row r="41" spans="2:5" ht="12.75">
      <c r="B41" s="16"/>
      <c r="C41" s="16"/>
      <c r="E41" s="75"/>
    </row>
    <row r="42" spans="2:5" ht="12.75">
      <c r="B42" s="16"/>
      <c r="C42" s="16"/>
      <c r="E42" s="75"/>
    </row>
    <row r="43" spans="2:3" ht="12.75">
      <c r="B43" s="16"/>
      <c r="C43" s="16"/>
    </row>
  </sheetData>
  <sheetProtection/>
  <mergeCells count="14">
    <mergeCell ref="K3:N3"/>
    <mergeCell ref="C4:D4"/>
    <mergeCell ref="E4:F4"/>
    <mergeCell ref="M4:N4"/>
    <mergeCell ref="K4:L4"/>
    <mergeCell ref="A33:B33"/>
    <mergeCell ref="G4:H4"/>
    <mergeCell ref="I4:J4"/>
    <mergeCell ref="A2:N2"/>
    <mergeCell ref="A1:N1"/>
    <mergeCell ref="A3:A5"/>
    <mergeCell ref="B3:B5"/>
    <mergeCell ref="C3:F3"/>
    <mergeCell ref="G3:J3"/>
  </mergeCells>
  <printOptions/>
  <pageMargins left="0.17" right="0.17" top="0.19" bottom="0.24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rightToLeft="1" zoomScalePageLayoutView="0" workbookViewId="0" topLeftCell="A4">
      <selection activeCell="C6" sqref="C6:F33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5" width="10.140625" style="0" customWidth="1"/>
    <col min="6" max="8" width="10.00390625" style="0" customWidth="1"/>
    <col min="9" max="9" width="10.140625" style="0" customWidth="1"/>
    <col min="10" max="10" width="9.7109375" style="0" customWidth="1"/>
    <col min="11" max="14" width="10.7109375" style="0" customWidth="1"/>
  </cols>
  <sheetData>
    <row r="1" spans="1:14" ht="28.5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6.5" thickBot="1">
      <c r="A2" s="174" t="s">
        <v>81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5.75" customHeight="1">
      <c r="A3" s="206" t="s">
        <v>0</v>
      </c>
      <c r="B3" s="204" t="s">
        <v>1</v>
      </c>
      <c r="C3" s="204" t="s">
        <v>69</v>
      </c>
      <c r="D3" s="204"/>
      <c r="E3" s="204"/>
      <c r="F3" s="204"/>
      <c r="G3" s="204" t="s">
        <v>73</v>
      </c>
      <c r="H3" s="204"/>
      <c r="I3" s="204"/>
      <c r="J3" s="204"/>
      <c r="K3" s="204" t="s">
        <v>74</v>
      </c>
      <c r="L3" s="204"/>
      <c r="M3" s="204"/>
      <c r="N3" s="204"/>
    </row>
    <row r="4" spans="1:14" ht="15.75">
      <c r="A4" s="207"/>
      <c r="B4" s="202"/>
      <c r="C4" s="202" t="s">
        <v>70</v>
      </c>
      <c r="D4" s="202"/>
      <c r="E4" s="202" t="s">
        <v>71</v>
      </c>
      <c r="F4" s="202"/>
      <c r="G4" s="202" t="s">
        <v>70</v>
      </c>
      <c r="H4" s="202"/>
      <c r="I4" s="202" t="s">
        <v>71</v>
      </c>
      <c r="J4" s="202"/>
      <c r="K4" s="202" t="s">
        <v>70</v>
      </c>
      <c r="L4" s="202"/>
      <c r="M4" s="202" t="s">
        <v>71</v>
      </c>
      <c r="N4" s="202"/>
    </row>
    <row r="5" spans="1:14" ht="16.5" thickBot="1">
      <c r="A5" s="208"/>
      <c r="B5" s="205"/>
      <c r="C5" s="11" t="s">
        <v>54</v>
      </c>
      <c r="D5" s="11" t="s">
        <v>72</v>
      </c>
      <c r="E5" s="11" t="s">
        <v>54</v>
      </c>
      <c r="F5" s="11" t="s">
        <v>72</v>
      </c>
      <c r="G5" s="11" t="s">
        <v>54</v>
      </c>
      <c r="H5" s="11" t="s">
        <v>72</v>
      </c>
      <c r="I5" s="11" t="s">
        <v>54</v>
      </c>
      <c r="J5" s="11" t="s">
        <v>72</v>
      </c>
      <c r="K5" s="11" t="s">
        <v>54</v>
      </c>
      <c r="L5" s="11" t="s">
        <v>72</v>
      </c>
      <c r="M5" s="11" t="s">
        <v>54</v>
      </c>
      <c r="N5" s="11" t="s">
        <v>72</v>
      </c>
    </row>
    <row r="6" spans="1:14" ht="16.5" customHeight="1">
      <c r="A6" s="18">
        <v>1</v>
      </c>
      <c r="B6" s="3" t="s">
        <v>15</v>
      </c>
      <c r="C6" s="29">
        <v>2</v>
      </c>
      <c r="D6" s="29">
        <v>2000</v>
      </c>
      <c r="E6" s="29">
        <v>0</v>
      </c>
      <c r="F6" s="29">
        <v>0</v>
      </c>
      <c r="G6" s="29">
        <v>35</v>
      </c>
      <c r="H6" s="29">
        <v>1939</v>
      </c>
      <c r="I6" s="29">
        <v>0</v>
      </c>
      <c r="J6" s="29">
        <v>0</v>
      </c>
      <c r="K6" s="30">
        <f aca="true" t="shared" si="0" ref="K6:N8">C6+G6</f>
        <v>37</v>
      </c>
      <c r="L6" s="30">
        <f t="shared" si="0"/>
        <v>3939</v>
      </c>
      <c r="M6" s="30">
        <f t="shared" si="0"/>
        <v>0</v>
      </c>
      <c r="N6" s="30">
        <f t="shared" si="0"/>
        <v>0</v>
      </c>
    </row>
    <row r="7" spans="1:14" ht="16.5" customHeight="1">
      <c r="A7" s="19">
        <v>2</v>
      </c>
      <c r="B7" s="1" t="s">
        <v>97</v>
      </c>
      <c r="C7" s="29">
        <v>0</v>
      </c>
      <c r="D7" s="29">
        <v>0</v>
      </c>
      <c r="E7" s="29">
        <v>0</v>
      </c>
      <c r="F7" s="29">
        <v>0</v>
      </c>
      <c r="G7" s="29">
        <v>7</v>
      </c>
      <c r="H7" s="29">
        <v>1000</v>
      </c>
      <c r="I7" s="29"/>
      <c r="J7" s="29"/>
      <c r="K7" s="30">
        <f t="shared" si="0"/>
        <v>7</v>
      </c>
      <c r="L7" s="30">
        <f t="shared" si="0"/>
        <v>1000</v>
      </c>
      <c r="M7" s="30">
        <f t="shared" si="0"/>
        <v>0</v>
      </c>
      <c r="N7" s="30">
        <f t="shared" si="0"/>
        <v>0</v>
      </c>
    </row>
    <row r="8" spans="1:14" ht="16.5" customHeight="1">
      <c r="A8" s="19">
        <v>3</v>
      </c>
      <c r="B8" s="1" t="s">
        <v>16</v>
      </c>
      <c r="C8" s="29">
        <v>0</v>
      </c>
      <c r="D8" s="29">
        <v>0</v>
      </c>
      <c r="E8" s="29">
        <v>0</v>
      </c>
      <c r="F8" s="29">
        <v>0</v>
      </c>
      <c r="G8" s="29">
        <v>71</v>
      </c>
      <c r="H8" s="29">
        <v>5650</v>
      </c>
      <c r="I8" s="29">
        <v>7</v>
      </c>
      <c r="J8" s="29">
        <v>360</v>
      </c>
      <c r="K8" s="30">
        <f t="shared" si="0"/>
        <v>71</v>
      </c>
      <c r="L8" s="30">
        <f t="shared" si="0"/>
        <v>5650</v>
      </c>
      <c r="M8" s="30">
        <f t="shared" si="0"/>
        <v>7</v>
      </c>
      <c r="N8" s="30">
        <f t="shared" si="0"/>
        <v>360</v>
      </c>
    </row>
    <row r="9" spans="1:14" ht="16.5" customHeight="1">
      <c r="A9" s="19">
        <v>4</v>
      </c>
      <c r="B9" s="1" t="s">
        <v>89</v>
      </c>
      <c r="C9" s="29">
        <v>2</v>
      </c>
      <c r="D9" s="29">
        <v>2000</v>
      </c>
      <c r="E9" s="29">
        <v>1</v>
      </c>
      <c r="F9" s="29">
        <v>100</v>
      </c>
      <c r="G9" s="29">
        <v>30</v>
      </c>
      <c r="H9" s="29">
        <v>3000</v>
      </c>
      <c r="I9" s="29">
        <v>120</v>
      </c>
      <c r="J9" s="29">
        <v>12000</v>
      </c>
      <c r="K9" s="30">
        <f aca="true" t="shared" si="1" ref="K9:K32">C9+G9</f>
        <v>32</v>
      </c>
      <c r="L9" s="30">
        <f aca="true" t="shared" si="2" ref="L9:L32">D9+H9</f>
        <v>5000</v>
      </c>
      <c r="M9" s="30">
        <f aca="true" t="shared" si="3" ref="M9:M32">E9+I9</f>
        <v>121</v>
      </c>
      <c r="N9" s="30">
        <f aca="true" t="shared" si="4" ref="N9:N32">F9+J9</f>
        <v>12100</v>
      </c>
    </row>
    <row r="10" spans="1:14" ht="16.5" customHeight="1">
      <c r="A10" s="19">
        <v>5</v>
      </c>
      <c r="B10" s="1" t="s">
        <v>17</v>
      </c>
      <c r="C10" s="29">
        <v>8</v>
      </c>
      <c r="D10" s="29">
        <v>4500</v>
      </c>
      <c r="E10" s="29">
        <v>3</v>
      </c>
      <c r="F10" s="29">
        <v>1500</v>
      </c>
      <c r="G10" s="29">
        <v>185</v>
      </c>
      <c r="H10" s="29">
        <v>24550</v>
      </c>
      <c r="I10" s="29">
        <v>63</v>
      </c>
      <c r="J10" s="29">
        <v>9800</v>
      </c>
      <c r="K10" s="30">
        <f t="shared" si="1"/>
        <v>193</v>
      </c>
      <c r="L10" s="30">
        <f t="shared" si="2"/>
        <v>29050</v>
      </c>
      <c r="M10" s="30">
        <f t="shared" si="3"/>
        <v>66</v>
      </c>
      <c r="N10" s="30">
        <f t="shared" si="4"/>
        <v>11300</v>
      </c>
    </row>
    <row r="11" spans="1:14" ht="16.5" customHeight="1">
      <c r="A11" s="19">
        <v>6</v>
      </c>
      <c r="B11" s="1" t="s">
        <v>18</v>
      </c>
      <c r="C11" s="29">
        <v>2</v>
      </c>
      <c r="D11" s="29">
        <v>1000</v>
      </c>
      <c r="E11" s="29">
        <v>2</v>
      </c>
      <c r="F11" s="29">
        <v>1250</v>
      </c>
      <c r="G11" s="29">
        <v>78</v>
      </c>
      <c r="H11" s="29">
        <v>9360</v>
      </c>
      <c r="I11" s="29">
        <v>15</v>
      </c>
      <c r="J11" s="29">
        <v>700</v>
      </c>
      <c r="K11" s="29">
        <v>80</v>
      </c>
      <c r="L11" s="29">
        <v>10360</v>
      </c>
      <c r="M11" s="29">
        <v>17</v>
      </c>
      <c r="N11" s="29">
        <v>1950</v>
      </c>
    </row>
    <row r="12" spans="1:14" ht="16.5" customHeight="1">
      <c r="A12" s="19">
        <v>7</v>
      </c>
      <c r="B12" s="1" t="s">
        <v>19</v>
      </c>
      <c r="C12" s="29">
        <v>15</v>
      </c>
      <c r="D12" s="29">
        <v>10700</v>
      </c>
      <c r="E12" s="29">
        <v>8</v>
      </c>
      <c r="F12" s="29">
        <v>5800</v>
      </c>
      <c r="G12" s="29">
        <v>26</v>
      </c>
      <c r="H12" s="29">
        <v>2325</v>
      </c>
      <c r="I12" s="29">
        <v>13</v>
      </c>
      <c r="J12" s="29">
        <v>1070</v>
      </c>
      <c r="K12" s="30">
        <f t="shared" si="1"/>
        <v>41</v>
      </c>
      <c r="L12" s="30">
        <f t="shared" si="2"/>
        <v>13025</v>
      </c>
      <c r="M12" s="30">
        <f t="shared" si="3"/>
        <v>21</v>
      </c>
      <c r="N12" s="30">
        <f t="shared" si="4"/>
        <v>6870</v>
      </c>
    </row>
    <row r="13" spans="1:14" ht="16.5" customHeight="1">
      <c r="A13" s="19">
        <v>8</v>
      </c>
      <c r="B13" s="1" t="s">
        <v>20</v>
      </c>
      <c r="C13" s="29">
        <v>43</v>
      </c>
      <c r="D13" s="29">
        <v>2700</v>
      </c>
      <c r="E13" s="29">
        <v>15</v>
      </c>
      <c r="F13" s="29">
        <v>5000</v>
      </c>
      <c r="G13" s="29">
        <v>250</v>
      </c>
      <c r="H13" s="29">
        <v>12350</v>
      </c>
      <c r="I13" s="29">
        <v>0</v>
      </c>
      <c r="J13" s="29">
        <v>0</v>
      </c>
      <c r="K13" s="30">
        <f aca="true" t="shared" si="5" ref="K13:N17">C13+G13</f>
        <v>293</v>
      </c>
      <c r="L13" s="30">
        <f t="shared" si="5"/>
        <v>15050</v>
      </c>
      <c r="M13" s="30">
        <f t="shared" si="5"/>
        <v>15</v>
      </c>
      <c r="N13" s="30">
        <f t="shared" si="5"/>
        <v>5000</v>
      </c>
    </row>
    <row r="14" spans="1:14" ht="16.5" customHeight="1">
      <c r="A14" s="19">
        <v>9</v>
      </c>
      <c r="B14" s="1" t="s">
        <v>96</v>
      </c>
      <c r="C14" s="29">
        <v>1</v>
      </c>
      <c r="D14" s="29">
        <v>1000</v>
      </c>
      <c r="E14" s="29">
        <v>3</v>
      </c>
      <c r="F14" s="29">
        <v>2500</v>
      </c>
      <c r="G14" s="29">
        <v>12</v>
      </c>
      <c r="H14" s="29">
        <v>15265</v>
      </c>
      <c r="I14" s="29">
        <v>0</v>
      </c>
      <c r="J14" s="29">
        <v>0</v>
      </c>
      <c r="K14" s="30">
        <f t="shared" si="5"/>
        <v>13</v>
      </c>
      <c r="L14" s="30">
        <f t="shared" si="5"/>
        <v>16265</v>
      </c>
      <c r="M14" s="30">
        <f t="shared" si="5"/>
        <v>3</v>
      </c>
      <c r="N14" s="30">
        <f t="shared" si="5"/>
        <v>2500</v>
      </c>
    </row>
    <row r="15" spans="1:14" ht="16.5" customHeight="1">
      <c r="A15" s="19">
        <v>10</v>
      </c>
      <c r="B15" s="1" t="s">
        <v>63</v>
      </c>
      <c r="C15" s="29">
        <v>1</v>
      </c>
      <c r="D15" s="29">
        <v>1000</v>
      </c>
      <c r="E15" s="29">
        <v>1</v>
      </c>
      <c r="F15" s="29">
        <v>500</v>
      </c>
      <c r="G15" s="29">
        <v>40</v>
      </c>
      <c r="H15" s="29">
        <v>6000</v>
      </c>
      <c r="I15" s="29">
        <v>20</v>
      </c>
      <c r="J15" s="29">
        <v>3000</v>
      </c>
      <c r="K15" s="30">
        <f t="shared" si="5"/>
        <v>41</v>
      </c>
      <c r="L15" s="30">
        <f t="shared" si="5"/>
        <v>7000</v>
      </c>
      <c r="M15" s="30">
        <f t="shared" si="5"/>
        <v>21</v>
      </c>
      <c r="N15" s="30">
        <f t="shared" si="5"/>
        <v>3500</v>
      </c>
    </row>
    <row r="16" spans="1:14" ht="16.5" customHeight="1">
      <c r="A16" s="19">
        <v>11</v>
      </c>
      <c r="B16" s="1" t="s">
        <v>21</v>
      </c>
      <c r="C16" s="29">
        <v>1</v>
      </c>
      <c r="D16" s="29">
        <v>1000</v>
      </c>
      <c r="E16" s="29">
        <v>1</v>
      </c>
      <c r="F16" s="29">
        <v>1000</v>
      </c>
      <c r="G16" s="29">
        <v>6</v>
      </c>
      <c r="H16" s="29">
        <v>2500</v>
      </c>
      <c r="I16" s="29">
        <v>0</v>
      </c>
      <c r="J16" s="29">
        <v>0</v>
      </c>
      <c r="K16" s="30">
        <f t="shared" si="5"/>
        <v>7</v>
      </c>
      <c r="L16" s="30">
        <f t="shared" si="5"/>
        <v>3500</v>
      </c>
      <c r="M16" s="30">
        <f t="shared" si="5"/>
        <v>1</v>
      </c>
      <c r="N16" s="30">
        <f t="shared" si="5"/>
        <v>1000</v>
      </c>
    </row>
    <row r="17" spans="1:14" ht="16.5" customHeight="1">
      <c r="A17" s="19">
        <v>12</v>
      </c>
      <c r="B17" s="1" t="s">
        <v>98</v>
      </c>
      <c r="C17" s="63">
        <v>1</v>
      </c>
      <c r="D17" s="63">
        <v>500</v>
      </c>
      <c r="E17" s="63">
        <v>0</v>
      </c>
      <c r="F17" s="63">
        <v>0</v>
      </c>
      <c r="G17" s="63">
        <v>27</v>
      </c>
      <c r="H17" s="63">
        <v>2950</v>
      </c>
      <c r="I17" s="63">
        <v>0</v>
      </c>
      <c r="J17" s="63">
        <v>0</v>
      </c>
      <c r="K17" s="30">
        <f t="shared" si="5"/>
        <v>28</v>
      </c>
      <c r="L17" s="30">
        <f t="shared" si="5"/>
        <v>3450</v>
      </c>
      <c r="M17" s="30">
        <f t="shared" si="5"/>
        <v>0</v>
      </c>
      <c r="N17" s="30">
        <f t="shared" si="5"/>
        <v>0</v>
      </c>
    </row>
    <row r="18" spans="1:14" ht="16.5" customHeight="1">
      <c r="A18" s="19">
        <v>13</v>
      </c>
      <c r="B18" s="1" t="s">
        <v>22</v>
      </c>
      <c r="C18" s="63">
        <v>0</v>
      </c>
      <c r="D18" s="63">
        <v>0</v>
      </c>
      <c r="E18" s="63">
        <v>0</v>
      </c>
      <c r="F18" s="63">
        <v>0</v>
      </c>
      <c r="G18" s="63">
        <v>100</v>
      </c>
      <c r="H18" s="63">
        <v>16000</v>
      </c>
      <c r="I18" s="63">
        <v>8</v>
      </c>
      <c r="J18" s="63">
        <v>1175</v>
      </c>
      <c r="K18" s="30">
        <v>100</v>
      </c>
      <c r="L18" s="30">
        <v>16000</v>
      </c>
      <c r="M18" s="30">
        <v>8</v>
      </c>
      <c r="N18" s="30">
        <v>1175</v>
      </c>
    </row>
    <row r="19" spans="1:14" ht="16.5" customHeight="1">
      <c r="A19" s="19">
        <v>14</v>
      </c>
      <c r="B19" s="1" t="s">
        <v>23</v>
      </c>
      <c r="C19" s="29">
        <v>3</v>
      </c>
      <c r="D19" s="29">
        <v>1500</v>
      </c>
      <c r="E19" s="29">
        <v>4</v>
      </c>
      <c r="F19" s="29">
        <v>2000</v>
      </c>
      <c r="G19" s="29">
        <v>50</v>
      </c>
      <c r="H19" s="29">
        <v>3500</v>
      </c>
      <c r="I19" s="29">
        <v>0</v>
      </c>
      <c r="J19" s="29">
        <v>0</v>
      </c>
      <c r="K19" s="30">
        <f t="shared" si="1"/>
        <v>53</v>
      </c>
      <c r="L19" s="30">
        <f t="shared" si="2"/>
        <v>5000</v>
      </c>
      <c r="M19" s="30">
        <f t="shared" si="3"/>
        <v>4</v>
      </c>
      <c r="N19" s="30">
        <f t="shared" si="4"/>
        <v>2000</v>
      </c>
    </row>
    <row r="20" spans="1:14" ht="16.5" customHeight="1">
      <c r="A20" s="19">
        <v>15</v>
      </c>
      <c r="B20" s="1" t="s">
        <v>24</v>
      </c>
      <c r="C20" s="63">
        <v>1</v>
      </c>
      <c r="D20" s="63">
        <v>500</v>
      </c>
      <c r="E20" s="63">
        <v>11</v>
      </c>
      <c r="F20" s="63">
        <v>8500</v>
      </c>
      <c r="G20" s="63">
        <v>80</v>
      </c>
      <c r="H20" s="63">
        <v>8000</v>
      </c>
      <c r="I20" s="63">
        <v>30</v>
      </c>
      <c r="J20" s="63">
        <v>3000</v>
      </c>
      <c r="K20" s="30">
        <v>81</v>
      </c>
      <c r="L20" s="30">
        <v>8500</v>
      </c>
      <c r="M20" s="30">
        <v>41</v>
      </c>
      <c r="N20" s="30">
        <v>11500</v>
      </c>
    </row>
    <row r="21" spans="1:14" ht="16.5" customHeight="1">
      <c r="A21" s="19">
        <v>16</v>
      </c>
      <c r="B21" s="1" t="s">
        <v>64</v>
      </c>
      <c r="C21" s="29">
        <v>0</v>
      </c>
      <c r="D21" s="29">
        <v>0</v>
      </c>
      <c r="E21" s="29">
        <v>2</v>
      </c>
      <c r="F21" s="29">
        <v>1000</v>
      </c>
      <c r="G21" s="29">
        <v>15</v>
      </c>
      <c r="H21" s="29">
        <v>1500</v>
      </c>
      <c r="I21" s="29">
        <v>10</v>
      </c>
      <c r="J21" s="29">
        <v>1000</v>
      </c>
      <c r="K21" s="30">
        <f t="shared" si="1"/>
        <v>15</v>
      </c>
      <c r="L21" s="30">
        <f t="shared" si="2"/>
        <v>1500</v>
      </c>
      <c r="M21" s="30">
        <f t="shared" si="3"/>
        <v>12</v>
      </c>
      <c r="N21" s="30">
        <f t="shared" si="4"/>
        <v>2000</v>
      </c>
    </row>
    <row r="22" spans="1:14" ht="16.5" customHeight="1">
      <c r="A22" s="19">
        <v>17</v>
      </c>
      <c r="B22" s="1" t="s">
        <v>25</v>
      </c>
      <c r="C22" s="29">
        <v>3</v>
      </c>
      <c r="D22" s="29">
        <v>2500</v>
      </c>
      <c r="E22" s="29">
        <v>6</v>
      </c>
      <c r="F22" s="29">
        <v>5500</v>
      </c>
      <c r="G22" s="29">
        <v>10</v>
      </c>
      <c r="H22" s="29">
        <v>1000</v>
      </c>
      <c r="I22" s="29">
        <v>10</v>
      </c>
      <c r="J22" s="29">
        <v>1000</v>
      </c>
      <c r="K22" s="30">
        <f t="shared" si="1"/>
        <v>13</v>
      </c>
      <c r="L22" s="30">
        <f t="shared" si="2"/>
        <v>3500</v>
      </c>
      <c r="M22" s="30">
        <f t="shared" si="3"/>
        <v>16</v>
      </c>
      <c r="N22" s="30">
        <f t="shared" si="4"/>
        <v>6500</v>
      </c>
    </row>
    <row r="23" spans="1:14" ht="16.5" customHeight="1">
      <c r="A23" s="19">
        <v>18</v>
      </c>
      <c r="B23" s="1" t="s">
        <v>26</v>
      </c>
      <c r="C23" s="29">
        <v>1</v>
      </c>
      <c r="D23" s="29">
        <v>500</v>
      </c>
      <c r="E23" s="29">
        <v>1</v>
      </c>
      <c r="F23" s="29">
        <v>500</v>
      </c>
      <c r="G23" s="29">
        <v>50</v>
      </c>
      <c r="H23" s="29">
        <v>2500</v>
      </c>
      <c r="I23" s="29">
        <v>0</v>
      </c>
      <c r="J23" s="29">
        <v>0</v>
      </c>
      <c r="K23" s="30">
        <f t="shared" si="1"/>
        <v>51</v>
      </c>
      <c r="L23" s="30">
        <f t="shared" si="2"/>
        <v>3000</v>
      </c>
      <c r="M23" s="30">
        <f t="shared" si="3"/>
        <v>1</v>
      </c>
      <c r="N23" s="30">
        <f t="shared" si="4"/>
        <v>500</v>
      </c>
    </row>
    <row r="24" spans="1:14" ht="16.5" customHeight="1">
      <c r="A24" s="19">
        <v>19</v>
      </c>
      <c r="B24" s="62" t="s">
        <v>27</v>
      </c>
      <c r="C24" s="29">
        <v>4</v>
      </c>
      <c r="D24" s="29">
        <v>2000</v>
      </c>
      <c r="E24" s="29">
        <v>3</v>
      </c>
      <c r="F24" s="29">
        <v>1900</v>
      </c>
      <c r="G24" s="29">
        <v>147</v>
      </c>
      <c r="H24" s="29">
        <v>12300</v>
      </c>
      <c r="I24" s="29">
        <v>20</v>
      </c>
      <c r="J24" s="29">
        <v>200</v>
      </c>
      <c r="K24" s="30">
        <f t="shared" si="1"/>
        <v>151</v>
      </c>
      <c r="L24" s="30">
        <f t="shared" si="2"/>
        <v>14300</v>
      </c>
      <c r="M24" s="30">
        <f t="shared" si="3"/>
        <v>23</v>
      </c>
      <c r="N24" s="30">
        <f t="shared" si="4"/>
        <v>2100</v>
      </c>
    </row>
    <row r="25" spans="1:14" ht="16.5" customHeight="1">
      <c r="A25" s="19">
        <v>20</v>
      </c>
      <c r="B25" s="1" t="s">
        <v>28</v>
      </c>
      <c r="C25" s="29">
        <v>4</v>
      </c>
      <c r="D25" s="29">
        <v>3000</v>
      </c>
      <c r="E25" s="29">
        <v>7</v>
      </c>
      <c r="F25" s="29">
        <v>5700</v>
      </c>
      <c r="G25" s="29">
        <v>35</v>
      </c>
      <c r="H25" s="29">
        <v>5250</v>
      </c>
      <c r="I25" s="29">
        <v>15</v>
      </c>
      <c r="J25" s="29">
        <v>2250</v>
      </c>
      <c r="K25" s="30">
        <f t="shared" si="1"/>
        <v>39</v>
      </c>
      <c r="L25" s="30">
        <f t="shared" si="2"/>
        <v>8250</v>
      </c>
      <c r="M25" s="30">
        <f t="shared" si="3"/>
        <v>22</v>
      </c>
      <c r="N25" s="30">
        <f t="shared" si="4"/>
        <v>7950</v>
      </c>
    </row>
    <row r="26" spans="1:14" ht="16.5" customHeight="1">
      <c r="A26" s="19">
        <v>21</v>
      </c>
      <c r="B26" s="1" t="s">
        <v>99</v>
      </c>
      <c r="C26" s="29">
        <v>0</v>
      </c>
      <c r="D26" s="29">
        <v>0</v>
      </c>
      <c r="E26" s="29">
        <v>0</v>
      </c>
      <c r="F26" s="29">
        <v>0</v>
      </c>
      <c r="G26" s="29">
        <v>100</v>
      </c>
      <c r="H26" s="29">
        <v>10000</v>
      </c>
      <c r="I26" s="29">
        <v>0</v>
      </c>
      <c r="J26" s="29">
        <v>0</v>
      </c>
      <c r="K26" s="30">
        <f t="shared" si="1"/>
        <v>100</v>
      </c>
      <c r="L26" s="30">
        <f t="shared" si="2"/>
        <v>10000</v>
      </c>
      <c r="M26" s="30">
        <f t="shared" si="3"/>
        <v>0</v>
      </c>
      <c r="N26" s="30">
        <f t="shared" si="4"/>
        <v>0</v>
      </c>
    </row>
    <row r="27" spans="1:14" ht="16.5" customHeight="1">
      <c r="A27" s="19">
        <v>22</v>
      </c>
      <c r="B27" s="1" t="s">
        <v>29</v>
      </c>
      <c r="C27" s="29">
        <v>3</v>
      </c>
      <c r="D27" s="29">
        <v>1500</v>
      </c>
      <c r="E27" s="29">
        <v>0</v>
      </c>
      <c r="F27" s="29">
        <v>0</v>
      </c>
      <c r="G27" s="29">
        <v>400</v>
      </c>
      <c r="H27" s="29">
        <v>4000</v>
      </c>
      <c r="I27" s="29">
        <v>150</v>
      </c>
      <c r="J27" s="29">
        <v>3000</v>
      </c>
      <c r="K27" s="30">
        <f t="shared" si="1"/>
        <v>403</v>
      </c>
      <c r="L27" s="30">
        <f t="shared" si="2"/>
        <v>5500</v>
      </c>
      <c r="M27" s="30">
        <f t="shared" si="3"/>
        <v>150</v>
      </c>
      <c r="N27" s="30">
        <f t="shared" si="4"/>
        <v>3000</v>
      </c>
    </row>
    <row r="28" spans="1:14" ht="16.5" customHeight="1">
      <c r="A28" s="19">
        <v>23</v>
      </c>
      <c r="B28" s="1" t="s">
        <v>33</v>
      </c>
      <c r="C28" s="29">
        <v>5</v>
      </c>
      <c r="D28" s="29">
        <v>3000</v>
      </c>
      <c r="E28" s="29">
        <v>1</v>
      </c>
      <c r="F28" s="29">
        <v>1500</v>
      </c>
      <c r="G28" s="29">
        <v>150</v>
      </c>
      <c r="H28" s="29">
        <v>12000</v>
      </c>
      <c r="I28" s="29">
        <v>15</v>
      </c>
      <c r="J28" s="29">
        <v>1050</v>
      </c>
      <c r="K28" s="30">
        <f t="shared" si="1"/>
        <v>155</v>
      </c>
      <c r="L28" s="30">
        <f t="shared" si="2"/>
        <v>15000</v>
      </c>
      <c r="M28" s="30">
        <f t="shared" si="3"/>
        <v>16</v>
      </c>
      <c r="N28" s="30">
        <f t="shared" si="4"/>
        <v>2550</v>
      </c>
    </row>
    <row r="29" spans="1:14" ht="16.5" customHeight="1">
      <c r="A29" s="19">
        <v>24</v>
      </c>
      <c r="B29" s="1" t="s">
        <v>30</v>
      </c>
      <c r="C29" s="29">
        <v>4</v>
      </c>
      <c r="D29" s="29">
        <v>2000</v>
      </c>
      <c r="E29" s="29">
        <v>6</v>
      </c>
      <c r="F29" s="29">
        <v>5500</v>
      </c>
      <c r="G29" s="29">
        <v>150</v>
      </c>
      <c r="H29" s="29">
        <v>10000</v>
      </c>
      <c r="I29" s="29">
        <v>10</v>
      </c>
      <c r="J29" s="29">
        <v>800</v>
      </c>
      <c r="K29" s="30">
        <f t="shared" si="1"/>
        <v>154</v>
      </c>
      <c r="L29" s="30">
        <f t="shared" si="2"/>
        <v>12000</v>
      </c>
      <c r="M29" s="30">
        <f t="shared" si="3"/>
        <v>16</v>
      </c>
      <c r="N29" s="30">
        <f t="shared" si="4"/>
        <v>6300</v>
      </c>
    </row>
    <row r="30" spans="1:14" ht="16.5" customHeight="1">
      <c r="A30" s="19">
        <v>25</v>
      </c>
      <c r="B30" s="1" t="s">
        <v>32</v>
      </c>
      <c r="C30" s="29">
        <v>16</v>
      </c>
      <c r="D30" s="29">
        <v>5900</v>
      </c>
      <c r="E30" s="29">
        <v>12</v>
      </c>
      <c r="F30" s="29">
        <v>4000</v>
      </c>
      <c r="G30" s="29">
        <v>385</v>
      </c>
      <c r="H30" s="29">
        <v>19100</v>
      </c>
      <c r="I30" s="29">
        <v>0</v>
      </c>
      <c r="J30" s="29">
        <v>0</v>
      </c>
      <c r="K30" s="30">
        <f t="shared" si="1"/>
        <v>401</v>
      </c>
      <c r="L30" s="30">
        <f t="shared" si="2"/>
        <v>25000</v>
      </c>
      <c r="M30" s="30">
        <f t="shared" si="3"/>
        <v>12</v>
      </c>
      <c r="N30" s="30">
        <f t="shared" si="4"/>
        <v>4000</v>
      </c>
    </row>
    <row r="31" spans="1:14" ht="16.5" customHeight="1">
      <c r="A31" s="19">
        <v>26</v>
      </c>
      <c r="B31" s="1" t="s">
        <v>31</v>
      </c>
      <c r="C31" s="29">
        <v>2</v>
      </c>
      <c r="D31" s="29">
        <v>100</v>
      </c>
      <c r="E31" s="29">
        <v>0</v>
      </c>
      <c r="F31" s="29">
        <v>0</v>
      </c>
      <c r="G31" s="29">
        <v>129</v>
      </c>
      <c r="H31" s="29">
        <v>19350</v>
      </c>
      <c r="I31" s="29">
        <v>0</v>
      </c>
      <c r="J31" s="29">
        <v>0</v>
      </c>
      <c r="K31" s="30">
        <f t="shared" si="1"/>
        <v>131</v>
      </c>
      <c r="L31" s="30">
        <f t="shared" si="2"/>
        <v>19450</v>
      </c>
      <c r="M31" s="30">
        <f t="shared" si="3"/>
        <v>0</v>
      </c>
      <c r="N31" s="30">
        <f t="shared" si="4"/>
        <v>0</v>
      </c>
    </row>
    <row r="32" spans="1:14" ht="16.5" customHeight="1" thickBot="1">
      <c r="A32" s="19">
        <v>27</v>
      </c>
      <c r="B32" s="34" t="s">
        <v>90</v>
      </c>
      <c r="C32" s="36">
        <v>0</v>
      </c>
      <c r="D32" s="36">
        <v>0</v>
      </c>
      <c r="E32" s="36">
        <v>2</v>
      </c>
      <c r="F32" s="36">
        <v>1000</v>
      </c>
      <c r="G32" s="36">
        <v>12</v>
      </c>
      <c r="H32" s="36">
        <v>600</v>
      </c>
      <c r="I32" s="36"/>
      <c r="J32" s="36"/>
      <c r="K32" s="30">
        <f t="shared" si="1"/>
        <v>12</v>
      </c>
      <c r="L32" s="30">
        <f t="shared" si="2"/>
        <v>600</v>
      </c>
      <c r="M32" s="30">
        <f t="shared" si="3"/>
        <v>2</v>
      </c>
      <c r="N32" s="30">
        <f t="shared" si="4"/>
        <v>1000</v>
      </c>
    </row>
    <row r="33" spans="1:14" ht="25.5" customHeight="1" thickBot="1">
      <c r="A33" s="209" t="s">
        <v>34</v>
      </c>
      <c r="B33" s="209"/>
      <c r="C33" s="20">
        <f>SUM(C6:C32)</f>
        <v>122</v>
      </c>
      <c r="D33" s="20">
        <f aca="true" t="shared" si="6" ref="D33:N33">SUM(D6:D32)</f>
        <v>48900</v>
      </c>
      <c r="E33" s="20">
        <f t="shared" si="6"/>
        <v>89</v>
      </c>
      <c r="F33" s="20">
        <f t="shared" si="6"/>
        <v>54750</v>
      </c>
      <c r="G33" s="20">
        <f t="shared" si="6"/>
        <v>2580</v>
      </c>
      <c r="H33" s="20">
        <f t="shared" si="6"/>
        <v>211989</v>
      </c>
      <c r="I33" s="20">
        <f t="shared" si="6"/>
        <v>506</v>
      </c>
      <c r="J33" s="20">
        <f t="shared" si="6"/>
        <v>40405</v>
      </c>
      <c r="K33" s="20">
        <f t="shared" si="6"/>
        <v>2702</v>
      </c>
      <c r="L33" s="20">
        <f t="shared" si="6"/>
        <v>260889</v>
      </c>
      <c r="M33" s="20">
        <f t="shared" si="6"/>
        <v>595</v>
      </c>
      <c r="N33" s="20">
        <f t="shared" si="6"/>
        <v>95155</v>
      </c>
    </row>
    <row r="36" spans="2:5" ht="12.75">
      <c r="B36" s="16"/>
      <c r="C36" s="16"/>
      <c r="E36" s="75"/>
    </row>
    <row r="37" spans="2:5" ht="12.75">
      <c r="B37" s="16"/>
      <c r="C37" s="16"/>
      <c r="E37" s="75"/>
    </row>
    <row r="38" spans="2:5" ht="12.75">
      <c r="B38" s="16"/>
      <c r="C38" s="16"/>
      <c r="E38" s="75"/>
    </row>
    <row r="39" spans="2:3" ht="12.75">
      <c r="B39" s="16"/>
      <c r="C39" s="16"/>
    </row>
    <row r="40" spans="2:5" ht="12.75">
      <c r="B40" s="16"/>
      <c r="C40" s="16"/>
      <c r="E40" s="75"/>
    </row>
    <row r="41" spans="2:5" ht="12.75">
      <c r="B41" s="16"/>
      <c r="C41" s="16"/>
      <c r="E41" s="75"/>
    </row>
    <row r="42" spans="2:5" ht="12.75">
      <c r="B42" s="16"/>
      <c r="C42" s="16"/>
      <c r="E42" s="75"/>
    </row>
    <row r="43" spans="2:3" ht="12.75">
      <c r="B43" s="16"/>
      <c r="C43" s="16"/>
    </row>
  </sheetData>
  <sheetProtection/>
  <mergeCells count="14">
    <mergeCell ref="C4:D4"/>
    <mergeCell ref="E4:F4"/>
    <mergeCell ref="A33:B33"/>
    <mergeCell ref="B3:B5"/>
    <mergeCell ref="A1:N1"/>
    <mergeCell ref="K3:N3"/>
    <mergeCell ref="K4:L4"/>
    <mergeCell ref="M4:N4"/>
    <mergeCell ref="A2:N2"/>
    <mergeCell ref="G3:J3"/>
    <mergeCell ref="G4:H4"/>
    <mergeCell ref="I4:J4"/>
    <mergeCell ref="A3:A5"/>
    <mergeCell ref="C3:F3"/>
  </mergeCells>
  <printOptions/>
  <pageMargins left="0.17" right="0.17" top="0.2" bottom="0.21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1" width="5.28125" style="0" customWidth="1"/>
    <col min="2" max="2" width="17.7109375" style="0" customWidth="1"/>
    <col min="3" max="4" width="11.28125" style="0" customWidth="1"/>
    <col min="5" max="5" width="12.140625" style="0" customWidth="1"/>
    <col min="6" max="6" width="11.7109375" style="0" customWidth="1"/>
    <col min="7" max="7" width="11.28125" style="0" customWidth="1"/>
    <col min="8" max="8" width="10.28125" style="0" customWidth="1"/>
    <col min="9" max="9" width="12.00390625" style="0" customWidth="1"/>
  </cols>
  <sheetData>
    <row r="1" spans="1:9" ht="30.75" customHeight="1" thickBot="1">
      <c r="A1" s="210" t="s">
        <v>119</v>
      </c>
      <c r="B1" s="210"/>
      <c r="C1" s="210"/>
      <c r="D1" s="210"/>
      <c r="E1" s="210"/>
      <c r="F1" s="210"/>
      <c r="G1" s="210"/>
      <c r="H1" s="210"/>
      <c r="I1" s="210"/>
    </row>
    <row r="2" spans="1:9" ht="34.5" customHeight="1" thickBot="1">
      <c r="A2" s="12" t="s">
        <v>0</v>
      </c>
      <c r="B2" s="12" t="s">
        <v>36</v>
      </c>
      <c r="C2" s="12" t="s">
        <v>70</v>
      </c>
      <c r="D2" s="12" t="s">
        <v>75</v>
      </c>
      <c r="E2" s="43" t="s">
        <v>100</v>
      </c>
      <c r="F2" s="43" t="s">
        <v>101</v>
      </c>
      <c r="G2" s="12" t="s">
        <v>76</v>
      </c>
      <c r="H2" s="12" t="s">
        <v>77</v>
      </c>
      <c r="I2" s="43" t="s">
        <v>102</v>
      </c>
    </row>
    <row r="3" spans="1:13" ht="24" customHeight="1">
      <c r="A3" s="10">
        <v>1</v>
      </c>
      <c r="B3" s="3" t="s">
        <v>15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f>C3+D3</f>
        <v>0</v>
      </c>
      <c r="K3" s="13">
        <f>F3</f>
        <v>0</v>
      </c>
      <c r="L3" s="13">
        <f>G3+H3</f>
        <v>0</v>
      </c>
      <c r="M3" s="13">
        <f>I3</f>
        <v>0</v>
      </c>
    </row>
    <row r="4" spans="1:13" ht="24" customHeight="1">
      <c r="A4" s="8">
        <v>2</v>
      </c>
      <c r="B4" s="3" t="s">
        <v>97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1</v>
      </c>
      <c r="I4" s="13">
        <v>100</v>
      </c>
      <c r="J4" s="13">
        <f aca="true" t="shared" si="0" ref="J4:J30">C4+D4</f>
        <v>0</v>
      </c>
      <c r="K4" s="13">
        <f aca="true" t="shared" si="1" ref="K4:K30">F4</f>
        <v>0</v>
      </c>
      <c r="L4" s="13">
        <f aca="true" t="shared" si="2" ref="L4:L30">G4+H4</f>
        <v>1</v>
      </c>
      <c r="M4" s="13">
        <f aca="true" t="shared" si="3" ref="M4:M30">I4</f>
        <v>100</v>
      </c>
    </row>
    <row r="5" spans="1:13" ht="24" customHeight="1">
      <c r="A5" s="8">
        <v>3</v>
      </c>
      <c r="B5" s="1" t="s">
        <v>16</v>
      </c>
      <c r="C5" s="13">
        <v>7</v>
      </c>
      <c r="D5" s="13">
        <v>0</v>
      </c>
      <c r="E5" s="13">
        <v>140</v>
      </c>
      <c r="F5" s="14">
        <v>350</v>
      </c>
      <c r="G5" s="13">
        <v>0</v>
      </c>
      <c r="H5" s="13">
        <v>2</v>
      </c>
      <c r="I5" s="13">
        <v>100</v>
      </c>
      <c r="J5" s="13">
        <f t="shared" si="0"/>
        <v>7</v>
      </c>
      <c r="K5" s="13">
        <f t="shared" si="1"/>
        <v>350</v>
      </c>
      <c r="L5" s="13">
        <f t="shared" si="2"/>
        <v>2</v>
      </c>
      <c r="M5" s="13">
        <f t="shared" si="3"/>
        <v>100</v>
      </c>
    </row>
    <row r="6" spans="1:13" ht="24" customHeight="1">
      <c r="A6" s="8">
        <v>4</v>
      </c>
      <c r="B6" s="1" t="s">
        <v>89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f t="shared" si="0"/>
        <v>0</v>
      </c>
      <c r="K6" s="13">
        <f t="shared" si="1"/>
        <v>0</v>
      </c>
      <c r="L6" s="13">
        <f t="shared" si="2"/>
        <v>0</v>
      </c>
      <c r="M6" s="13">
        <f t="shared" si="3"/>
        <v>0</v>
      </c>
    </row>
    <row r="7" spans="1:13" ht="24" customHeight="1">
      <c r="A7" s="8">
        <v>5</v>
      </c>
      <c r="B7" s="1" t="s">
        <v>17</v>
      </c>
      <c r="C7" s="13">
        <v>27</v>
      </c>
      <c r="D7" s="13">
        <v>1</v>
      </c>
      <c r="E7" s="13">
        <v>1200</v>
      </c>
      <c r="F7" s="13">
        <v>1100</v>
      </c>
      <c r="G7" s="13">
        <v>1</v>
      </c>
      <c r="H7" s="13">
        <v>1</v>
      </c>
      <c r="I7" s="13">
        <v>80</v>
      </c>
      <c r="J7" s="13">
        <f t="shared" si="0"/>
        <v>28</v>
      </c>
      <c r="K7" s="13">
        <f t="shared" si="1"/>
        <v>1100</v>
      </c>
      <c r="L7" s="13">
        <f t="shared" si="2"/>
        <v>2</v>
      </c>
      <c r="M7" s="13">
        <f t="shared" si="3"/>
        <v>80</v>
      </c>
    </row>
    <row r="8" spans="1:13" ht="24" customHeight="1">
      <c r="A8" s="8">
        <v>6</v>
      </c>
      <c r="B8" s="1" t="s">
        <v>18</v>
      </c>
      <c r="C8" s="13">
        <v>0</v>
      </c>
      <c r="D8" s="13">
        <v>1</v>
      </c>
      <c r="E8" s="13">
        <v>400</v>
      </c>
      <c r="F8" s="13">
        <v>70</v>
      </c>
      <c r="G8" s="13">
        <v>0</v>
      </c>
      <c r="H8" s="13">
        <v>0</v>
      </c>
      <c r="I8" s="13" t="s">
        <v>123</v>
      </c>
      <c r="J8" s="13">
        <f t="shared" si="0"/>
        <v>1</v>
      </c>
      <c r="K8" s="13">
        <f t="shared" si="1"/>
        <v>70</v>
      </c>
      <c r="L8" s="13">
        <f t="shared" si="2"/>
        <v>0</v>
      </c>
      <c r="M8" s="13" t="str">
        <f t="shared" si="3"/>
        <v>.</v>
      </c>
    </row>
    <row r="9" spans="1:13" ht="24" customHeight="1">
      <c r="A9" s="8">
        <v>7</v>
      </c>
      <c r="B9" s="1" t="s">
        <v>19</v>
      </c>
      <c r="C9" s="13">
        <v>7</v>
      </c>
      <c r="D9" s="13">
        <v>0</v>
      </c>
      <c r="E9" s="13">
        <v>350</v>
      </c>
      <c r="F9" s="13">
        <v>350</v>
      </c>
      <c r="G9" s="14">
        <v>9</v>
      </c>
      <c r="H9" s="14">
        <v>0</v>
      </c>
      <c r="I9" s="13">
        <v>450</v>
      </c>
      <c r="J9" s="13">
        <f t="shared" si="0"/>
        <v>7</v>
      </c>
      <c r="K9" s="13">
        <f t="shared" si="1"/>
        <v>350</v>
      </c>
      <c r="L9" s="13">
        <f t="shared" si="2"/>
        <v>9</v>
      </c>
      <c r="M9" s="13">
        <f t="shared" si="3"/>
        <v>450</v>
      </c>
    </row>
    <row r="10" spans="1:13" ht="24" customHeight="1">
      <c r="A10" s="8">
        <v>8</v>
      </c>
      <c r="B10" s="1" t="s">
        <v>20</v>
      </c>
      <c r="C10" s="14">
        <v>3</v>
      </c>
      <c r="D10" s="13">
        <v>0</v>
      </c>
      <c r="E10" s="13">
        <v>6000</v>
      </c>
      <c r="F10" s="14">
        <v>5600</v>
      </c>
      <c r="G10" s="14">
        <v>2</v>
      </c>
      <c r="H10" s="13"/>
      <c r="I10" s="13">
        <v>150</v>
      </c>
      <c r="J10" s="13">
        <f t="shared" si="0"/>
        <v>3</v>
      </c>
      <c r="K10" s="13">
        <f t="shared" si="1"/>
        <v>5600</v>
      </c>
      <c r="L10" s="13">
        <f t="shared" si="2"/>
        <v>2</v>
      </c>
      <c r="M10" s="13">
        <f t="shared" si="3"/>
        <v>150</v>
      </c>
    </row>
    <row r="11" spans="1:13" ht="24" customHeight="1">
      <c r="A11" s="8">
        <v>9</v>
      </c>
      <c r="B11" s="1" t="s">
        <v>96</v>
      </c>
      <c r="C11" s="13">
        <v>1</v>
      </c>
      <c r="D11" s="13">
        <v>1</v>
      </c>
      <c r="E11" s="13">
        <v>150</v>
      </c>
      <c r="F11" s="13">
        <v>150</v>
      </c>
      <c r="G11" s="13">
        <v>1</v>
      </c>
      <c r="H11" s="13">
        <v>0</v>
      </c>
      <c r="I11" s="13">
        <v>0</v>
      </c>
      <c r="J11" s="13">
        <f t="shared" si="0"/>
        <v>2</v>
      </c>
      <c r="K11" s="13">
        <f t="shared" si="1"/>
        <v>150</v>
      </c>
      <c r="L11" s="13">
        <f t="shared" si="2"/>
        <v>1</v>
      </c>
      <c r="M11" s="13">
        <f t="shared" si="3"/>
        <v>0</v>
      </c>
    </row>
    <row r="12" spans="1:13" ht="24" customHeight="1">
      <c r="A12" s="8">
        <v>10</v>
      </c>
      <c r="B12" s="1" t="s">
        <v>63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0</v>
      </c>
      <c r="K12" s="13">
        <f t="shared" si="1"/>
        <v>0</v>
      </c>
      <c r="L12" s="13">
        <f t="shared" si="2"/>
        <v>0</v>
      </c>
      <c r="M12" s="13">
        <f t="shared" si="3"/>
        <v>0</v>
      </c>
    </row>
    <row r="13" spans="1:13" ht="24" customHeight="1">
      <c r="A13" s="8">
        <v>11</v>
      </c>
      <c r="B13" s="1" t="s">
        <v>21</v>
      </c>
      <c r="C13" s="14">
        <v>12</v>
      </c>
      <c r="D13" s="14">
        <v>19</v>
      </c>
      <c r="E13" s="14">
        <v>1330</v>
      </c>
      <c r="F13" s="14">
        <v>1100</v>
      </c>
      <c r="G13" s="14">
        <v>6</v>
      </c>
      <c r="H13" s="13">
        <v>0</v>
      </c>
      <c r="I13" s="14">
        <v>320</v>
      </c>
      <c r="J13" s="13">
        <f t="shared" si="0"/>
        <v>31</v>
      </c>
      <c r="K13" s="13">
        <f t="shared" si="1"/>
        <v>1100</v>
      </c>
      <c r="L13" s="13">
        <f t="shared" si="2"/>
        <v>6</v>
      </c>
      <c r="M13" s="13">
        <f t="shared" si="3"/>
        <v>320</v>
      </c>
    </row>
    <row r="14" spans="1:13" ht="24" customHeight="1">
      <c r="A14" s="8">
        <v>12</v>
      </c>
      <c r="B14" s="1" t="s">
        <v>98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 t="shared" si="0"/>
        <v>0</v>
      </c>
      <c r="K14" s="13">
        <f t="shared" si="1"/>
        <v>0</v>
      </c>
      <c r="L14" s="13">
        <f t="shared" si="2"/>
        <v>0</v>
      </c>
      <c r="M14" s="13">
        <f t="shared" si="3"/>
        <v>0</v>
      </c>
    </row>
    <row r="15" spans="1:13" ht="24" customHeight="1">
      <c r="A15" s="8">
        <v>13</v>
      </c>
      <c r="B15" s="1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 t="shared" si="0"/>
        <v>0</v>
      </c>
      <c r="K15" s="13">
        <f t="shared" si="1"/>
        <v>0</v>
      </c>
      <c r="L15" s="13">
        <f t="shared" si="2"/>
        <v>0</v>
      </c>
      <c r="M15" s="13">
        <f t="shared" si="3"/>
        <v>0</v>
      </c>
    </row>
    <row r="16" spans="1:13" ht="24" customHeight="1">
      <c r="A16" s="8">
        <v>14</v>
      </c>
      <c r="B16" s="1" t="s">
        <v>23</v>
      </c>
      <c r="C16" s="14">
        <v>3</v>
      </c>
      <c r="D16" s="14">
        <v>2</v>
      </c>
      <c r="E16" s="14">
        <v>1150</v>
      </c>
      <c r="F16" s="14">
        <v>1055</v>
      </c>
      <c r="G16" s="14">
        <v>1</v>
      </c>
      <c r="H16" s="13">
        <v>0</v>
      </c>
      <c r="I16" s="14">
        <v>100</v>
      </c>
      <c r="J16" s="13">
        <f t="shared" si="0"/>
        <v>5</v>
      </c>
      <c r="K16" s="13">
        <f t="shared" si="1"/>
        <v>1055</v>
      </c>
      <c r="L16" s="13">
        <f t="shared" si="2"/>
        <v>1</v>
      </c>
      <c r="M16" s="13">
        <f t="shared" si="3"/>
        <v>100</v>
      </c>
    </row>
    <row r="17" spans="1:13" ht="24" customHeight="1">
      <c r="A17" s="8">
        <v>15</v>
      </c>
      <c r="B17" s="1" t="s">
        <v>24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0</v>
      </c>
      <c r="K17" s="13">
        <f t="shared" si="1"/>
        <v>0</v>
      </c>
      <c r="L17" s="13">
        <f t="shared" si="2"/>
        <v>0</v>
      </c>
      <c r="M17" s="13">
        <f t="shared" si="3"/>
        <v>0</v>
      </c>
    </row>
    <row r="18" spans="1:13" ht="24" customHeight="1">
      <c r="A18" s="8">
        <v>16</v>
      </c>
      <c r="B18" s="1" t="s">
        <v>64</v>
      </c>
      <c r="C18" s="13">
        <v>0</v>
      </c>
      <c r="D18" s="13">
        <v>0</v>
      </c>
      <c r="E18" s="13">
        <v>0</v>
      </c>
      <c r="F18" s="13">
        <v>0</v>
      </c>
      <c r="G18" s="14">
        <v>1</v>
      </c>
      <c r="H18" s="13">
        <v>0</v>
      </c>
      <c r="I18" s="13">
        <v>50</v>
      </c>
      <c r="J18" s="13">
        <f t="shared" si="0"/>
        <v>0</v>
      </c>
      <c r="K18" s="13">
        <f t="shared" si="1"/>
        <v>0</v>
      </c>
      <c r="L18" s="13">
        <f t="shared" si="2"/>
        <v>1</v>
      </c>
      <c r="M18" s="13">
        <f t="shared" si="3"/>
        <v>50</v>
      </c>
    </row>
    <row r="19" spans="1:13" ht="24" customHeight="1">
      <c r="A19" s="8">
        <v>17</v>
      </c>
      <c r="B19" s="1" t="s">
        <v>25</v>
      </c>
      <c r="C19" s="13">
        <v>2</v>
      </c>
      <c r="D19" s="13">
        <v>1</v>
      </c>
      <c r="E19" s="13">
        <v>150</v>
      </c>
      <c r="F19" s="13">
        <v>70</v>
      </c>
      <c r="G19" s="14">
        <v>1</v>
      </c>
      <c r="H19" s="13">
        <v>0</v>
      </c>
      <c r="I19" s="13">
        <v>50</v>
      </c>
      <c r="J19" s="13">
        <f t="shared" si="0"/>
        <v>3</v>
      </c>
      <c r="K19" s="13">
        <f t="shared" si="1"/>
        <v>70</v>
      </c>
      <c r="L19" s="13">
        <f t="shared" si="2"/>
        <v>1</v>
      </c>
      <c r="M19" s="13">
        <f t="shared" si="3"/>
        <v>50</v>
      </c>
    </row>
    <row r="20" spans="1:13" ht="24" customHeight="1">
      <c r="A20" s="8">
        <v>18</v>
      </c>
      <c r="B20" s="1" t="s">
        <v>26</v>
      </c>
      <c r="C20" s="13">
        <v>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3">
        <v>0</v>
      </c>
      <c r="J20" s="13">
        <f t="shared" si="0"/>
        <v>0</v>
      </c>
      <c r="K20" s="13">
        <f t="shared" si="1"/>
        <v>0</v>
      </c>
      <c r="L20" s="13">
        <f t="shared" si="2"/>
        <v>0</v>
      </c>
      <c r="M20" s="13">
        <f t="shared" si="3"/>
        <v>0</v>
      </c>
    </row>
    <row r="21" spans="1:13" ht="24" customHeight="1">
      <c r="A21" s="8">
        <v>19</v>
      </c>
      <c r="B21" s="1" t="s">
        <v>27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0</v>
      </c>
      <c r="K21" s="13">
        <f t="shared" si="1"/>
        <v>0</v>
      </c>
      <c r="L21" s="13">
        <f t="shared" si="2"/>
        <v>0</v>
      </c>
      <c r="M21" s="13">
        <f t="shared" si="3"/>
        <v>0</v>
      </c>
    </row>
    <row r="22" spans="1:13" ht="24" customHeight="1">
      <c r="A22" s="8">
        <v>20</v>
      </c>
      <c r="B22" s="1" t="s">
        <v>28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3">
        <f t="shared" si="0"/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</row>
    <row r="23" spans="1:13" ht="24" customHeight="1">
      <c r="A23" s="8">
        <v>21</v>
      </c>
      <c r="B23" s="1" t="s">
        <v>99</v>
      </c>
      <c r="C23" s="14">
        <v>2</v>
      </c>
      <c r="D23" s="13">
        <v>0</v>
      </c>
      <c r="E23" s="13">
        <v>80</v>
      </c>
      <c r="F23" s="14">
        <v>40</v>
      </c>
      <c r="G23" s="14">
        <v>0</v>
      </c>
      <c r="H23" s="13">
        <v>0</v>
      </c>
      <c r="I23" s="13">
        <v>0</v>
      </c>
      <c r="J23" s="13">
        <f t="shared" si="0"/>
        <v>2</v>
      </c>
      <c r="K23" s="13">
        <f t="shared" si="1"/>
        <v>40</v>
      </c>
      <c r="L23" s="13">
        <f t="shared" si="2"/>
        <v>0</v>
      </c>
      <c r="M23" s="13">
        <f t="shared" si="3"/>
        <v>0</v>
      </c>
    </row>
    <row r="24" spans="1:13" ht="24" customHeight="1">
      <c r="A24" s="8">
        <v>22</v>
      </c>
      <c r="B24" s="1" t="s">
        <v>29</v>
      </c>
      <c r="C24" s="14">
        <v>0</v>
      </c>
      <c r="D24" s="13">
        <v>1</v>
      </c>
      <c r="E24" s="13">
        <v>100</v>
      </c>
      <c r="F24" s="14">
        <v>10</v>
      </c>
      <c r="G24" s="14">
        <v>1</v>
      </c>
      <c r="H24" s="13">
        <v>0</v>
      </c>
      <c r="I24" s="13">
        <v>30</v>
      </c>
      <c r="J24" s="13">
        <f t="shared" si="0"/>
        <v>1</v>
      </c>
      <c r="K24" s="13">
        <f t="shared" si="1"/>
        <v>10</v>
      </c>
      <c r="L24" s="13">
        <f t="shared" si="2"/>
        <v>1</v>
      </c>
      <c r="M24" s="13">
        <f t="shared" si="3"/>
        <v>30</v>
      </c>
    </row>
    <row r="25" spans="1:13" ht="24" customHeight="1">
      <c r="A25" s="8">
        <v>23</v>
      </c>
      <c r="B25" s="1" t="s">
        <v>33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t="shared" si="0"/>
        <v>0</v>
      </c>
      <c r="K25" s="13">
        <f t="shared" si="1"/>
        <v>0</v>
      </c>
      <c r="L25" s="13">
        <f t="shared" si="2"/>
        <v>0</v>
      </c>
      <c r="M25" s="13">
        <f t="shared" si="3"/>
        <v>0</v>
      </c>
    </row>
    <row r="26" spans="1:13" ht="24" customHeight="1">
      <c r="A26" s="8">
        <v>24</v>
      </c>
      <c r="B26" s="1" t="s">
        <v>30</v>
      </c>
      <c r="C26" s="14">
        <v>3</v>
      </c>
      <c r="D26" s="13">
        <v>2</v>
      </c>
      <c r="E26" s="13">
        <v>866</v>
      </c>
      <c r="F26" s="14">
        <v>811</v>
      </c>
      <c r="G26" s="14">
        <v>7</v>
      </c>
      <c r="H26" s="13">
        <v>1</v>
      </c>
      <c r="I26" s="13">
        <v>386</v>
      </c>
      <c r="J26" s="13">
        <f t="shared" si="0"/>
        <v>5</v>
      </c>
      <c r="K26" s="13">
        <f t="shared" si="1"/>
        <v>811</v>
      </c>
      <c r="L26" s="13">
        <f t="shared" si="2"/>
        <v>8</v>
      </c>
      <c r="M26" s="13">
        <f t="shared" si="3"/>
        <v>386</v>
      </c>
    </row>
    <row r="27" spans="1:13" ht="24" customHeight="1">
      <c r="A27" s="8">
        <v>25</v>
      </c>
      <c r="B27" s="1" t="s">
        <v>32</v>
      </c>
      <c r="C27" s="14">
        <v>1</v>
      </c>
      <c r="D27" s="13">
        <v>0</v>
      </c>
      <c r="E27" s="13">
        <v>50</v>
      </c>
      <c r="F27" s="14">
        <v>0</v>
      </c>
      <c r="G27" s="14">
        <v>2</v>
      </c>
      <c r="H27" s="13"/>
      <c r="I27" s="13">
        <v>100</v>
      </c>
      <c r="J27" s="13">
        <f t="shared" si="0"/>
        <v>1</v>
      </c>
      <c r="K27" s="13">
        <f t="shared" si="1"/>
        <v>0</v>
      </c>
      <c r="L27" s="13">
        <f t="shared" si="2"/>
        <v>2</v>
      </c>
      <c r="M27" s="13">
        <f t="shared" si="3"/>
        <v>100</v>
      </c>
    </row>
    <row r="28" spans="1:13" ht="24" customHeight="1">
      <c r="A28" s="8">
        <v>26</v>
      </c>
      <c r="B28" s="1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  <c r="K28" s="13">
        <f t="shared" si="1"/>
        <v>0</v>
      </c>
      <c r="L28" s="13">
        <f t="shared" si="2"/>
        <v>0</v>
      </c>
      <c r="M28" s="13">
        <f t="shared" si="3"/>
        <v>0</v>
      </c>
    </row>
    <row r="29" spans="1:13" ht="24" customHeight="1" thickBot="1">
      <c r="A29" s="10">
        <v>27</v>
      </c>
      <c r="B29" s="34" t="s">
        <v>90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0</v>
      </c>
      <c r="K29" s="13">
        <f t="shared" si="1"/>
        <v>0</v>
      </c>
      <c r="L29" s="13">
        <f t="shared" si="2"/>
        <v>0</v>
      </c>
      <c r="M29" s="13">
        <f t="shared" si="3"/>
        <v>0</v>
      </c>
    </row>
    <row r="30" spans="1:13" ht="27.75" customHeight="1" thickBot="1">
      <c r="A30" s="166" t="s">
        <v>34</v>
      </c>
      <c r="B30" s="166"/>
      <c r="C30" s="15">
        <f>SUM(C3:C29)</f>
        <v>68</v>
      </c>
      <c r="D30" s="15">
        <f aca="true" t="shared" si="4" ref="D30:I30">SUM(D3:D29)</f>
        <v>28</v>
      </c>
      <c r="E30" s="15">
        <f t="shared" si="4"/>
        <v>11966</v>
      </c>
      <c r="F30" s="15">
        <f t="shared" si="4"/>
        <v>10706</v>
      </c>
      <c r="G30" s="15">
        <f t="shared" si="4"/>
        <v>32</v>
      </c>
      <c r="H30" s="15">
        <f t="shared" si="4"/>
        <v>5</v>
      </c>
      <c r="I30" s="15">
        <f t="shared" si="4"/>
        <v>1916</v>
      </c>
      <c r="J30" s="13">
        <f t="shared" si="0"/>
        <v>96</v>
      </c>
      <c r="K30" s="13">
        <f t="shared" si="1"/>
        <v>10706</v>
      </c>
      <c r="L30" s="13">
        <f t="shared" si="2"/>
        <v>37</v>
      </c>
      <c r="M30" s="13">
        <f t="shared" si="3"/>
        <v>1916</v>
      </c>
    </row>
    <row r="33" spans="2:5" ht="12.75">
      <c r="B33" s="16"/>
      <c r="C33" s="16"/>
      <c r="E33" s="75"/>
    </row>
    <row r="34" spans="2:5" ht="12.75">
      <c r="B34" s="16"/>
      <c r="C34" s="16"/>
      <c r="E34" s="75"/>
    </row>
    <row r="35" spans="2:5" ht="12.75">
      <c r="B35" s="16"/>
      <c r="C35" s="16"/>
      <c r="E35" s="75"/>
    </row>
    <row r="36" spans="2:3" ht="12.75">
      <c r="B36" s="16"/>
      <c r="C36" s="16"/>
    </row>
  </sheetData>
  <sheetProtection/>
  <mergeCells count="2">
    <mergeCell ref="A30:B30"/>
    <mergeCell ref="A1:I1"/>
  </mergeCells>
  <printOptions/>
  <pageMargins left="0.17" right="0.17" top="0.59" bottom="1" header="0.28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rightToLeft="1" zoomScalePageLayoutView="0"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9.7109375" style="0" customWidth="1"/>
    <col min="4" max="4" width="10.140625" style="0" customWidth="1"/>
    <col min="5" max="5" width="10.7109375" style="0" customWidth="1"/>
    <col min="6" max="6" width="11.7109375" style="0" customWidth="1"/>
    <col min="7" max="9" width="9.7109375" style="0" customWidth="1"/>
    <col min="10" max="10" width="11.00390625" style="0" customWidth="1"/>
    <col min="11" max="11" width="9.28125" style="0" bestFit="1" customWidth="1"/>
    <col min="12" max="12" width="9.8515625" style="0" bestFit="1" customWidth="1"/>
  </cols>
  <sheetData>
    <row r="1" spans="1:12" ht="25.5" customHeight="1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5" customHeight="1">
      <c r="A2" s="212" t="s">
        <v>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7" customHeight="1">
      <c r="A3" s="215" t="s">
        <v>0</v>
      </c>
      <c r="B3" s="215" t="s">
        <v>1</v>
      </c>
      <c r="C3" s="216" t="s">
        <v>94</v>
      </c>
      <c r="D3" s="216"/>
      <c r="E3" s="216"/>
      <c r="F3" s="216"/>
      <c r="G3" s="216"/>
      <c r="H3" s="216"/>
      <c r="I3" s="216"/>
      <c r="J3" s="216"/>
      <c r="K3" s="216"/>
      <c r="L3" s="216"/>
    </row>
    <row r="4" spans="1:12" ht="22.5" customHeight="1">
      <c r="A4" s="215"/>
      <c r="B4" s="215"/>
      <c r="C4" s="213" t="s">
        <v>69</v>
      </c>
      <c r="D4" s="213"/>
      <c r="E4" s="213"/>
      <c r="F4" s="213"/>
      <c r="G4" s="213" t="s">
        <v>73</v>
      </c>
      <c r="H4" s="213"/>
      <c r="I4" s="213"/>
      <c r="J4" s="213"/>
      <c r="K4" s="96"/>
      <c r="L4" s="96"/>
    </row>
    <row r="5" spans="1:12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  <c r="K5" s="96"/>
      <c r="L5" s="96"/>
    </row>
    <row r="6" spans="1:12" ht="37.5">
      <c r="A6" s="215"/>
      <c r="B6" s="215"/>
      <c r="C6" s="90" t="s">
        <v>54</v>
      </c>
      <c r="D6" s="90" t="s">
        <v>72</v>
      </c>
      <c r="E6" s="90" t="s">
        <v>54</v>
      </c>
      <c r="F6" s="90" t="s">
        <v>72</v>
      </c>
      <c r="G6" s="90" t="s">
        <v>54</v>
      </c>
      <c r="H6" s="90" t="s">
        <v>72</v>
      </c>
      <c r="I6" s="90" t="s">
        <v>54</v>
      </c>
      <c r="J6" s="90" t="s">
        <v>72</v>
      </c>
      <c r="K6" s="90" t="s">
        <v>124</v>
      </c>
      <c r="L6" s="90" t="s">
        <v>72</v>
      </c>
    </row>
    <row r="7" spans="1:12" ht="22.5" customHeight="1" thickBot="1">
      <c r="A7" s="10">
        <v>1</v>
      </c>
      <c r="B7" s="3" t="s">
        <v>15</v>
      </c>
      <c r="C7" s="71">
        <v>8</v>
      </c>
      <c r="D7" s="71">
        <v>241500</v>
      </c>
      <c r="E7" s="71">
        <v>2</v>
      </c>
      <c r="F7" s="71">
        <v>40000</v>
      </c>
      <c r="G7" s="65">
        <v>77</v>
      </c>
      <c r="H7" s="93">
        <v>172487</v>
      </c>
      <c r="I7" s="94"/>
      <c r="J7" s="94"/>
      <c r="K7" s="95">
        <v>10</v>
      </c>
      <c r="L7" s="95">
        <v>281500</v>
      </c>
    </row>
    <row r="8" spans="1:12" ht="22.5" customHeight="1" thickBot="1">
      <c r="A8" s="8">
        <v>2</v>
      </c>
      <c r="B8" s="3" t="s">
        <v>97</v>
      </c>
      <c r="C8" s="64">
        <v>0</v>
      </c>
      <c r="D8" s="64">
        <v>0</v>
      </c>
      <c r="E8" s="64">
        <v>0</v>
      </c>
      <c r="F8" s="64">
        <v>0</v>
      </c>
      <c r="G8" s="65">
        <v>6</v>
      </c>
      <c r="H8" s="66">
        <v>66116</v>
      </c>
      <c r="I8" s="29"/>
      <c r="J8" s="29"/>
      <c r="K8" s="67">
        <v>0</v>
      </c>
      <c r="L8" s="67">
        <v>0</v>
      </c>
    </row>
    <row r="9" spans="1:12" ht="22.5" customHeight="1" thickBot="1">
      <c r="A9" s="8">
        <v>3</v>
      </c>
      <c r="B9" s="1" t="s">
        <v>16</v>
      </c>
      <c r="C9" s="64">
        <v>7</v>
      </c>
      <c r="D9" s="64">
        <v>146500</v>
      </c>
      <c r="E9" s="64">
        <v>0</v>
      </c>
      <c r="F9" s="64">
        <v>0</v>
      </c>
      <c r="G9" s="65">
        <v>32</v>
      </c>
      <c r="H9" s="66">
        <v>13250</v>
      </c>
      <c r="I9" s="29"/>
      <c r="J9" s="29"/>
      <c r="K9" s="67">
        <v>7</v>
      </c>
      <c r="L9" s="67">
        <v>146500</v>
      </c>
    </row>
    <row r="10" spans="1:12" ht="22.5" customHeight="1" thickBot="1">
      <c r="A10" s="8">
        <v>4</v>
      </c>
      <c r="B10" s="1" t="s">
        <v>89</v>
      </c>
      <c r="C10" s="64">
        <v>10</v>
      </c>
      <c r="D10" s="64">
        <v>220000</v>
      </c>
      <c r="E10" s="64">
        <v>0</v>
      </c>
      <c r="F10" s="68">
        <v>0</v>
      </c>
      <c r="G10" s="65">
        <v>15</v>
      </c>
      <c r="H10" s="66">
        <v>36971</v>
      </c>
      <c r="I10" s="29"/>
      <c r="J10" s="29"/>
      <c r="K10" s="67">
        <v>10</v>
      </c>
      <c r="L10" s="67">
        <v>220000</v>
      </c>
    </row>
    <row r="11" spans="1:12" ht="22.5" customHeight="1" thickBot="1">
      <c r="A11" s="8">
        <v>5</v>
      </c>
      <c r="B11" s="1" t="s">
        <v>17</v>
      </c>
      <c r="C11" s="64">
        <v>29</v>
      </c>
      <c r="D11" s="64">
        <v>674000</v>
      </c>
      <c r="E11" s="64">
        <v>2</v>
      </c>
      <c r="F11" s="64">
        <v>34000</v>
      </c>
      <c r="G11" s="65">
        <v>133</v>
      </c>
      <c r="H11" s="66">
        <v>305790</v>
      </c>
      <c r="I11" s="29"/>
      <c r="J11" s="29"/>
      <c r="K11" s="67">
        <v>31</v>
      </c>
      <c r="L11" s="67">
        <v>708000</v>
      </c>
    </row>
    <row r="12" spans="1:12" ht="22.5" customHeight="1" thickBot="1">
      <c r="A12" s="8">
        <v>6</v>
      </c>
      <c r="B12" s="1" t="s">
        <v>18</v>
      </c>
      <c r="C12" s="64">
        <v>14</v>
      </c>
      <c r="D12" s="64">
        <v>322000</v>
      </c>
      <c r="E12" s="64">
        <v>3</v>
      </c>
      <c r="F12" s="69">
        <v>32000</v>
      </c>
      <c r="G12" s="65">
        <v>34</v>
      </c>
      <c r="H12" s="66">
        <v>73396</v>
      </c>
      <c r="I12" s="29"/>
      <c r="J12" s="29"/>
      <c r="K12" s="67">
        <v>17</v>
      </c>
      <c r="L12" s="67">
        <v>354000</v>
      </c>
    </row>
    <row r="13" spans="1:12" ht="22.5" customHeight="1" thickBot="1">
      <c r="A13" s="8">
        <v>7</v>
      </c>
      <c r="B13" s="1" t="s">
        <v>19</v>
      </c>
      <c r="C13" s="64">
        <v>42</v>
      </c>
      <c r="D13" s="64">
        <v>760340</v>
      </c>
      <c r="E13" s="70">
        <v>8</v>
      </c>
      <c r="F13" s="64">
        <v>91800</v>
      </c>
      <c r="G13" s="65">
        <v>157</v>
      </c>
      <c r="H13" s="66">
        <v>353462</v>
      </c>
      <c r="I13" s="29"/>
      <c r="J13" s="29"/>
      <c r="K13" s="67">
        <v>50</v>
      </c>
      <c r="L13" s="67">
        <v>852140</v>
      </c>
    </row>
    <row r="14" spans="1:12" ht="22.5" customHeight="1" thickBot="1">
      <c r="A14" s="8">
        <v>8</v>
      </c>
      <c r="B14" s="1" t="s">
        <v>20</v>
      </c>
      <c r="C14" s="64">
        <v>51</v>
      </c>
      <c r="D14" s="64">
        <v>828500</v>
      </c>
      <c r="E14" s="64">
        <v>8</v>
      </c>
      <c r="F14" s="71">
        <v>99500</v>
      </c>
      <c r="G14" s="65">
        <v>405</v>
      </c>
      <c r="H14" s="66">
        <v>159998</v>
      </c>
      <c r="I14" s="29"/>
      <c r="J14" s="29"/>
      <c r="K14" s="67">
        <v>59</v>
      </c>
      <c r="L14" s="67">
        <v>928000</v>
      </c>
    </row>
    <row r="15" spans="1:12" ht="22.5" customHeight="1" thickBot="1">
      <c r="A15" s="8">
        <v>9</v>
      </c>
      <c r="B15" s="1" t="s">
        <v>96</v>
      </c>
      <c r="C15" s="64">
        <v>26</v>
      </c>
      <c r="D15" s="64">
        <v>677770</v>
      </c>
      <c r="E15" s="64">
        <v>9</v>
      </c>
      <c r="F15" s="64">
        <v>72000</v>
      </c>
      <c r="G15" s="65">
        <v>27</v>
      </c>
      <c r="H15" s="66">
        <v>49110</v>
      </c>
      <c r="I15" s="29"/>
      <c r="J15" s="29"/>
      <c r="K15" s="67">
        <v>35</v>
      </c>
      <c r="L15" s="67">
        <v>749770</v>
      </c>
    </row>
    <row r="16" spans="1:12" ht="22.5" customHeight="1" thickBot="1">
      <c r="A16" s="8">
        <v>10</v>
      </c>
      <c r="B16" s="1" t="s">
        <v>63</v>
      </c>
      <c r="C16" s="64">
        <v>53</v>
      </c>
      <c r="D16" s="64">
        <v>1082550</v>
      </c>
      <c r="E16" s="64">
        <v>2</v>
      </c>
      <c r="F16" s="64">
        <v>65000</v>
      </c>
      <c r="G16" s="65">
        <v>203</v>
      </c>
      <c r="H16" s="66">
        <v>418038</v>
      </c>
      <c r="I16" s="29"/>
      <c r="J16" s="29"/>
      <c r="K16" s="67">
        <v>55</v>
      </c>
      <c r="L16" s="67">
        <v>1147550</v>
      </c>
    </row>
    <row r="17" spans="1:12" ht="22.5" customHeight="1" thickBot="1">
      <c r="A17" s="8">
        <v>11</v>
      </c>
      <c r="B17" s="1" t="s">
        <v>21</v>
      </c>
      <c r="C17" s="64">
        <v>35</v>
      </c>
      <c r="D17" s="64">
        <v>569930</v>
      </c>
      <c r="E17" s="64">
        <v>0</v>
      </c>
      <c r="F17" s="64">
        <v>0</v>
      </c>
      <c r="G17" s="65">
        <v>40</v>
      </c>
      <c r="H17" s="66">
        <v>95677</v>
      </c>
      <c r="I17" s="29"/>
      <c r="J17" s="29"/>
      <c r="K17" s="67">
        <v>35</v>
      </c>
      <c r="L17" s="67">
        <v>569930</v>
      </c>
    </row>
    <row r="18" spans="1:12" ht="22.5" customHeight="1" thickBot="1">
      <c r="A18" s="8">
        <v>12</v>
      </c>
      <c r="B18" s="1" t="s">
        <v>98</v>
      </c>
      <c r="C18" s="64">
        <v>38</v>
      </c>
      <c r="D18" s="64">
        <v>703670</v>
      </c>
      <c r="E18" s="64">
        <v>8</v>
      </c>
      <c r="F18" s="64">
        <v>115520</v>
      </c>
      <c r="G18" s="65">
        <v>30</v>
      </c>
      <c r="H18" s="66">
        <v>64318</v>
      </c>
      <c r="I18" s="29"/>
      <c r="J18" s="29"/>
      <c r="K18" s="67">
        <v>46</v>
      </c>
      <c r="L18" s="67">
        <v>819190</v>
      </c>
    </row>
    <row r="19" spans="1:12" ht="22.5" customHeight="1" thickBot="1">
      <c r="A19" s="8">
        <v>13</v>
      </c>
      <c r="B19" s="1" t="s">
        <v>22</v>
      </c>
      <c r="C19" s="64">
        <v>9</v>
      </c>
      <c r="D19" s="64">
        <v>169000</v>
      </c>
      <c r="E19" s="64">
        <v>6</v>
      </c>
      <c r="F19" s="64">
        <v>83000</v>
      </c>
      <c r="G19" s="65">
        <v>12</v>
      </c>
      <c r="H19" s="66">
        <v>27995</v>
      </c>
      <c r="I19" s="29"/>
      <c r="J19" s="29"/>
      <c r="K19" s="67">
        <v>15</v>
      </c>
      <c r="L19" s="67">
        <v>252000</v>
      </c>
    </row>
    <row r="20" spans="1:12" ht="22.5" customHeight="1" thickBot="1">
      <c r="A20" s="8">
        <v>14</v>
      </c>
      <c r="B20" s="1" t="s">
        <v>23</v>
      </c>
      <c r="C20" s="64">
        <v>134</v>
      </c>
      <c r="D20" s="64">
        <v>3215480</v>
      </c>
      <c r="E20" s="64">
        <v>4</v>
      </c>
      <c r="F20" s="64">
        <v>35100</v>
      </c>
      <c r="G20" s="65">
        <v>71</v>
      </c>
      <c r="H20" s="66">
        <v>123568</v>
      </c>
      <c r="I20" s="29"/>
      <c r="J20" s="29"/>
      <c r="K20" s="67">
        <v>138</v>
      </c>
      <c r="L20" s="67">
        <v>3250580</v>
      </c>
    </row>
    <row r="21" spans="1:12" ht="22.5" customHeight="1" thickBot="1">
      <c r="A21" s="8">
        <v>15</v>
      </c>
      <c r="B21" s="1" t="s">
        <v>24</v>
      </c>
      <c r="C21" s="64">
        <v>33</v>
      </c>
      <c r="D21" s="64">
        <v>646000</v>
      </c>
      <c r="E21" s="64">
        <v>7</v>
      </c>
      <c r="F21" s="64">
        <v>106400</v>
      </c>
      <c r="G21" s="65">
        <v>24</v>
      </c>
      <c r="H21" s="66">
        <v>12493</v>
      </c>
      <c r="I21" s="29"/>
      <c r="J21" s="29"/>
      <c r="K21" s="67">
        <v>40</v>
      </c>
      <c r="L21" s="67">
        <v>752400</v>
      </c>
    </row>
    <row r="22" spans="1:12" ht="22.5" customHeight="1" thickBot="1">
      <c r="A22" s="8">
        <v>16</v>
      </c>
      <c r="B22" s="1" t="s">
        <v>64</v>
      </c>
      <c r="C22" s="64">
        <v>15</v>
      </c>
      <c r="D22" s="64">
        <v>267700</v>
      </c>
      <c r="E22" s="64">
        <v>0</v>
      </c>
      <c r="F22" s="64">
        <v>0</v>
      </c>
      <c r="G22" s="65">
        <v>27</v>
      </c>
      <c r="H22" s="66">
        <v>66460</v>
      </c>
      <c r="I22" s="29"/>
      <c r="J22" s="29"/>
      <c r="K22" s="67">
        <v>15</v>
      </c>
      <c r="L22" s="67">
        <v>267700</v>
      </c>
    </row>
    <row r="23" spans="1:12" ht="22.5" customHeight="1" thickBot="1">
      <c r="A23" s="8">
        <v>17</v>
      </c>
      <c r="B23" s="1" t="s">
        <v>25</v>
      </c>
      <c r="C23" s="64">
        <v>34</v>
      </c>
      <c r="D23" s="64">
        <v>711700</v>
      </c>
      <c r="E23" s="64">
        <v>35</v>
      </c>
      <c r="F23" s="64">
        <v>642490</v>
      </c>
      <c r="G23" s="65">
        <v>84</v>
      </c>
      <c r="H23" s="66">
        <v>145743</v>
      </c>
      <c r="I23" s="29"/>
      <c r="J23" s="29"/>
      <c r="K23" s="67">
        <v>69</v>
      </c>
      <c r="L23" s="67">
        <v>1354190</v>
      </c>
    </row>
    <row r="24" spans="1:12" ht="22.5" customHeight="1" thickBot="1">
      <c r="A24" s="8">
        <v>18</v>
      </c>
      <c r="B24" s="1" t="s">
        <v>26</v>
      </c>
      <c r="C24" s="64">
        <v>53</v>
      </c>
      <c r="D24" s="64">
        <v>830000</v>
      </c>
      <c r="E24" s="64">
        <v>4</v>
      </c>
      <c r="F24" s="64">
        <v>61000</v>
      </c>
      <c r="G24" s="65">
        <v>17</v>
      </c>
      <c r="H24" s="66">
        <v>34826</v>
      </c>
      <c r="I24" s="29"/>
      <c r="J24" s="29"/>
      <c r="K24" s="67">
        <v>57</v>
      </c>
      <c r="L24" s="67">
        <v>891000</v>
      </c>
    </row>
    <row r="25" spans="1:12" ht="22.5" customHeight="1" thickBot="1">
      <c r="A25" s="8">
        <v>19</v>
      </c>
      <c r="B25" s="1" t="s">
        <v>27</v>
      </c>
      <c r="C25" s="64">
        <v>15</v>
      </c>
      <c r="D25" s="64">
        <v>473800</v>
      </c>
      <c r="E25" s="64">
        <v>2</v>
      </c>
      <c r="F25" s="64">
        <v>20000</v>
      </c>
      <c r="G25" s="65">
        <v>99</v>
      </c>
      <c r="H25" s="66">
        <v>241372</v>
      </c>
      <c r="I25" s="29"/>
      <c r="J25" s="29"/>
      <c r="K25" s="67">
        <v>17</v>
      </c>
      <c r="L25" s="67">
        <v>493800</v>
      </c>
    </row>
    <row r="26" spans="1:12" ht="22.5" customHeight="1" thickBot="1">
      <c r="A26" s="8">
        <v>20</v>
      </c>
      <c r="B26" s="1" t="s">
        <v>28</v>
      </c>
      <c r="C26" s="64">
        <v>31</v>
      </c>
      <c r="D26" s="64">
        <v>594000</v>
      </c>
      <c r="E26" s="64">
        <v>6</v>
      </c>
      <c r="F26" s="64">
        <v>84000</v>
      </c>
      <c r="G26" s="65">
        <v>49</v>
      </c>
      <c r="H26" s="66">
        <v>105208</v>
      </c>
      <c r="I26" s="29"/>
      <c r="J26" s="29"/>
      <c r="K26" s="67">
        <v>37</v>
      </c>
      <c r="L26" s="67">
        <v>678000</v>
      </c>
    </row>
    <row r="27" spans="1:12" ht="22.5" customHeight="1" thickBot="1">
      <c r="A27" s="8">
        <v>21</v>
      </c>
      <c r="B27" s="1" t="s">
        <v>99</v>
      </c>
      <c r="C27" s="64">
        <v>13</v>
      </c>
      <c r="D27" s="64">
        <v>280400</v>
      </c>
      <c r="E27" s="64">
        <v>4</v>
      </c>
      <c r="F27" s="64">
        <v>53000</v>
      </c>
      <c r="G27" s="65">
        <v>21</v>
      </c>
      <c r="H27" s="66">
        <v>45942</v>
      </c>
      <c r="I27" s="29"/>
      <c r="J27" s="29"/>
      <c r="K27" s="67">
        <v>17</v>
      </c>
      <c r="L27" s="67">
        <v>333400</v>
      </c>
    </row>
    <row r="28" spans="1:12" ht="22.5" customHeight="1" thickBot="1">
      <c r="A28" s="8">
        <v>22</v>
      </c>
      <c r="B28" s="1" t="s">
        <v>29</v>
      </c>
      <c r="C28" s="64">
        <v>19</v>
      </c>
      <c r="D28" s="64">
        <v>652300</v>
      </c>
      <c r="E28" s="64">
        <v>4</v>
      </c>
      <c r="F28" s="64">
        <v>70000</v>
      </c>
      <c r="G28" s="65">
        <v>21</v>
      </c>
      <c r="H28" s="66">
        <v>48087</v>
      </c>
      <c r="I28" s="29"/>
      <c r="J28" s="29"/>
      <c r="K28" s="67">
        <v>23</v>
      </c>
      <c r="L28" s="67">
        <v>722300</v>
      </c>
    </row>
    <row r="29" spans="1:12" ht="22.5" customHeight="1" thickBot="1">
      <c r="A29" s="8">
        <v>23</v>
      </c>
      <c r="B29" s="1" t="s">
        <v>33</v>
      </c>
      <c r="C29" s="64">
        <v>22</v>
      </c>
      <c r="D29" s="64">
        <v>476500</v>
      </c>
      <c r="E29" s="64">
        <v>1</v>
      </c>
      <c r="F29" s="64">
        <v>20000</v>
      </c>
      <c r="G29" s="65">
        <v>26</v>
      </c>
      <c r="H29" s="66">
        <v>65166</v>
      </c>
      <c r="I29" s="29"/>
      <c r="J29" s="29"/>
      <c r="K29" s="67">
        <v>23</v>
      </c>
      <c r="L29" s="67">
        <v>496500</v>
      </c>
    </row>
    <row r="30" spans="1:12" ht="22.5" customHeight="1" thickBot="1">
      <c r="A30" s="8">
        <v>24</v>
      </c>
      <c r="B30" s="1" t="s">
        <v>30</v>
      </c>
      <c r="C30" s="64">
        <v>49</v>
      </c>
      <c r="D30" s="64">
        <v>898170</v>
      </c>
      <c r="E30" s="64">
        <v>11</v>
      </c>
      <c r="F30" s="64">
        <v>145840</v>
      </c>
      <c r="G30" s="65">
        <v>46</v>
      </c>
      <c r="H30" s="66">
        <v>113915</v>
      </c>
      <c r="I30" s="29"/>
      <c r="J30" s="29"/>
      <c r="K30" s="67">
        <v>60</v>
      </c>
      <c r="L30" s="67">
        <v>1044010</v>
      </c>
    </row>
    <row r="31" spans="1:12" ht="22.5" customHeight="1" thickBot="1">
      <c r="A31" s="8">
        <v>25</v>
      </c>
      <c r="B31" s="1" t="s">
        <v>32</v>
      </c>
      <c r="C31" s="64">
        <v>41</v>
      </c>
      <c r="D31" s="64">
        <v>561740</v>
      </c>
      <c r="E31" s="64">
        <v>6</v>
      </c>
      <c r="F31" s="64">
        <v>63000</v>
      </c>
      <c r="G31" s="65">
        <v>13</v>
      </c>
      <c r="H31" s="66">
        <v>28939</v>
      </c>
      <c r="I31" s="29"/>
      <c r="J31" s="29"/>
      <c r="K31" s="67">
        <v>47</v>
      </c>
      <c r="L31" s="67">
        <v>624740</v>
      </c>
    </row>
    <row r="32" spans="1:12" ht="22.5" customHeight="1" thickBot="1">
      <c r="A32" s="8">
        <v>26</v>
      </c>
      <c r="B32" s="1" t="s">
        <v>31</v>
      </c>
      <c r="C32" s="64">
        <v>7</v>
      </c>
      <c r="D32" s="64">
        <v>222500</v>
      </c>
      <c r="E32" s="64">
        <v>0</v>
      </c>
      <c r="F32" s="64">
        <v>0</v>
      </c>
      <c r="G32" s="65">
        <v>18</v>
      </c>
      <c r="H32" s="66">
        <v>42418</v>
      </c>
      <c r="I32" s="29"/>
      <c r="J32" s="29"/>
      <c r="K32" s="67">
        <v>7</v>
      </c>
      <c r="L32" s="67">
        <v>222500</v>
      </c>
    </row>
    <row r="33" spans="1:12" ht="22.5" customHeight="1" thickBot="1">
      <c r="A33" s="10">
        <v>27</v>
      </c>
      <c r="B33" s="34" t="s">
        <v>90</v>
      </c>
      <c r="C33" s="64">
        <v>9</v>
      </c>
      <c r="D33" s="64">
        <v>170000</v>
      </c>
      <c r="E33" s="64">
        <v>2</v>
      </c>
      <c r="F33" s="64">
        <v>40000</v>
      </c>
      <c r="G33" s="65">
        <v>8</v>
      </c>
      <c r="H33" s="66">
        <v>17620</v>
      </c>
      <c r="I33" s="29"/>
      <c r="J33" s="29"/>
      <c r="K33" s="67">
        <v>11</v>
      </c>
      <c r="L33" s="67">
        <v>210000</v>
      </c>
    </row>
    <row r="34" spans="1:12" ht="33" customHeight="1" thickBot="1">
      <c r="A34" s="209" t="s">
        <v>34</v>
      </c>
      <c r="B34" s="209"/>
      <c r="C34" s="72">
        <f aca="true" t="shared" si="0" ref="C34:J34">SUM(C7:C33)</f>
        <v>797</v>
      </c>
      <c r="D34" s="72">
        <f t="shared" si="0"/>
        <v>16396050</v>
      </c>
      <c r="E34" s="64">
        <f t="shared" si="0"/>
        <v>134</v>
      </c>
      <c r="F34" s="64">
        <f t="shared" si="0"/>
        <v>1973650</v>
      </c>
      <c r="G34" s="41">
        <f t="shared" si="0"/>
        <v>1695</v>
      </c>
      <c r="H34" s="41">
        <f t="shared" si="0"/>
        <v>2928365</v>
      </c>
      <c r="I34" s="41">
        <f t="shared" si="0"/>
        <v>0</v>
      </c>
      <c r="J34" s="41">
        <f t="shared" si="0"/>
        <v>0</v>
      </c>
      <c r="K34" s="73">
        <v>931</v>
      </c>
      <c r="L34" s="74">
        <v>18369700</v>
      </c>
    </row>
  </sheetData>
  <sheetProtection/>
  <mergeCells count="12">
    <mergeCell ref="A34:B34"/>
    <mergeCell ref="A3:A6"/>
    <mergeCell ref="B3:B6"/>
    <mergeCell ref="C4:F4"/>
    <mergeCell ref="C3:L3"/>
    <mergeCell ref="A1:L1"/>
    <mergeCell ref="A2:L2"/>
    <mergeCell ref="G4:J4"/>
    <mergeCell ref="C5:D5"/>
    <mergeCell ref="E5:F5"/>
    <mergeCell ref="G5:H5"/>
    <mergeCell ref="I5:J5"/>
  </mergeCells>
  <printOptions/>
  <pageMargins left="0.15748031496062992" right="0.15748031496062992" top="0.3937007874015748" bottom="0.5905511811023623" header="0.2362204724409449" footer="0.35433070866141736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rightToLeft="1" zoomScalePageLayoutView="0" workbookViewId="0" topLeftCell="A10">
      <selection activeCell="C7" sqref="C7:F34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10" width="9.7109375" style="0" customWidth="1"/>
  </cols>
  <sheetData>
    <row r="1" spans="1:10" ht="25.5" customHeight="1">
      <c r="A1" s="203" t="s">
        <v>121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" customHeight="1" thickBot="1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7" customHeight="1">
      <c r="A3" s="217" t="s">
        <v>0</v>
      </c>
      <c r="B3" s="217" t="s">
        <v>1</v>
      </c>
      <c r="C3" s="219" t="s">
        <v>91</v>
      </c>
      <c r="D3" s="219"/>
      <c r="E3" s="219"/>
      <c r="F3" s="219"/>
      <c r="G3" s="219"/>
      <c r="H3" s="219"/>
      <c r="I3" s="219"/>
      <c r="J3" s="219"/>
    </row>
    <row r="4" spans="1:10" ht="22.5" customHeight="1">
      <c r="A4" s="215"/>
      <c r="B4" s="215"/>
      <c r="C4" s="213" t="s">
        <v>92</v>
      </c>
      <c r="D4" s="213"/>
      <c r="E4" s="213"/>
      <c r="F4" s="213"/>
      <c r="G4" s="213" t="s">
        <v>93</v>
      </c>
      <c r="H4" s="213"/>
      <c r="I4" s="213"/>
      <c r="J4" s="213"/>
    </row>
    <row r="5" spans="1:10" ht="18.75">
      <c r="A5" s="215"/>
      <c r="B5" s="215"/>
      <c r="C5" s="214" t="s">
        <v>70</v>
      </c>
      <c r="D5" s="214"/>
      <c r="E5" s="214" t="s">
        <v>71</v>
      </c>
      <c r="F5" s="214"/>
      <c r="G5" s="214" t="s">
        <v>70</v>
      </c>
      <c r="H5" s="214"/>
      <c r="I5" s="214" t="s">
        <v>71</v>
      </c>
      <c r="J5" s="214"/>
    </row>
    <row r="6" spans="1:10" ht="19.5" thickBot="1">
      <c r="A6" s="218"/>
      <c r="B6" s="218"/>
      <c r="C6" s="40" t="s">
        <v>54</v>
      </c>
      <c r="D6" s="40" t="s">
        <v>72</v>
      </c>
      <c r="E6" s="40" t="s">
        <v>54</v>
      </c>
      <c r="F6" s="40" t="s">
        <v>72</v>
      </c>
      <c r="G6" s="40" t="s">
        <v>54</v>
      </c>
      <c r="H6" s="40" t="s">
        <v>72</v>
      </c>
      <c r="I6" s="40" t="s">
        <v>54</v>
      </c>
      <c r="J6" s="40" t="s">
        <v>72</v>
      </c>
    </row>
    <row r="7" spans="1:10" ht="22.5" customHeight="1" thickBot="1">
      <c r="A7" s="10">
        <v>1</v>
      </c>
      <c r="B7" s="3" t="s">
        <v>15</v>
      </c>
      <c r="C7" s="20">
        <v>0</v>
      </c>
      <c r="D7" s="20">
        <v>0</v>
      </c>
      <c r="E7" s="20">
        <v>0</v>
      </c>
      <c r="F7" s="20">
        <v>0</v>
      </c>
      <c r="G7" s="29">
        <v>0</v>
      </c>
      <c r="H7" s="29">
        <v>0</v>
      </c>
      <c r="I7" s="29">
        <v>0</v>
      </c>
      <c r="J7" s="29">
        <v>0</v>
      </c>
    </row>
    <row r="8" spans="1:10" ht="22.5" customHeight="1" thickBot="1">
      <c r="A8" s="8">
        <v>2</v>
      </c>
      <c r="B8" s="3" t="s">
        <v>97</v>
      </c>
      <c r="C8" s="20">
        <v>0</v>
      </c>
      <c r="D8" s="20">
        <v>0</v>
      </c>
      <c r="E8" s="20">
        <v>0</v>
      </c>
      <c r="F8" s="20">
        <v>0</v>
      </c>
      <c r="G8" s="29"/>
      <c r="H8" s="29"/>
      <c r="I8" s="29"/>
      <c r="J8" s="29"/>
    </row>
    <row r="9" spans="1:10" ht="22.5" customHeight="1" thickBot="1">
      <c r="A9" s="8">
        <v>3</v>
      </c>
      <c r="B9" s="1" t="s">
        <v>16</v>
      </c>
      <c r="C9" s="20">
        <v>0</v>
      </c>
      <c r="D9" s="20">
        <v>0</v>
      </c>
      <c r="E9" s="20">
        <v>0</v>
      </c>
      <c r="F9" s="20">
        <v>0</v>
      </c>
      <c r="G9" s="29">
        <v>0</v>
      </c>
      <c r="H9" s="29">
        <v>0</v>
      </c>
      <c r="I9" s="29">
        <v>0</v>
      </c>
      <c r="J9" s="29">
        <v>0</v>
      </c>
    </row>
    <row r="10" spans="1:10" ht="22.5" customHeight="1" thickBot="1">
      <c r="A10" s="8">
        <v>4</v>
      </c>
      <c r="B10" s="1" t="s">
        <v>89</v>
      </c>
      <c r="C10" s="20">
        <v>0</v>
      </c>
      <c r="D10" s="20">
        <v>0</v>
      </c>
      <c r="E10" s="20">
        <v>0</v>
      </c>
      <c r="F10" s="20">
        <v>0</v>
      </c>
      <c r="G10" s="29"/>
      <c r="H10" s="29"/>
      <c r="I10" s="29"/>
      <c r="J10" s="29"/>
    </row>
    <row r="11" spans="1:10" ht="22.5" customHeight="1" thickBot="1">
      <c r="A11" s="8">
        <v>5</v>
      </c>
      <c r="B11" s="1" t="s">
        <v>17</v>
      </c>
      <c r="C11" s="20">
        <v>0</v>
      </c>
      <c r="D11" s="20">
        <v>0</v>
      </c>
      <c r="E11" s="20">
        <v>1</v>
      </c>
      <c r="F11" s="20">
        <v>30000</v>
      </c>
      <c r="G11" s="29">
        <v>0</v>
      </c>
      <c r="H11" s="29">
        <v>0</v>
      </c>
      <c r="I11" s="29">
        <v>0</v>
      </c>
      <c r="J11" s="29">
        <v>0</v>
      </c>
    </row>
    <row r="12" spans="1:10" ht="22.5" customHeight="1" thickBot="1">
      <c r="A12" s="8">
        <v>6</v>
      </c>
      <c r="B12" s="1" t="s">
        <v>18</v>
      </c>
      <c r="C12" s="20">
        <v>0</v>
      </c>
      <c r="D12" s="20">
        <v>0</v>
      </c>
      <c r="E12" s="20">
        <v>0</v>
      </c>
      <c r="F12" s="20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ht="22.5" customHeight="1" thickBot="1">
      <c r="A13" s="8">
        <v>7</v>
      </c>
      <c r="B13" s="1" t="s">
        <v>19</v>
      </c>
      <c r="C13" s="20">
        <v>0</v>
      </c>
      <c r="D13" s="20">
        <v>0</v>
      </c>
      <c r="E13" s="20">
        <v>0</v>
      </c>
      <c r="F13" s="20">
        <v>0</v>
      </c>
      <c r="G13" s="29"/>
      <c r="H13" s="29"/>
      <c r="I13" s="29"/>
      <c r="J13" s="29"/>
    </row>
    <row r="14" spans="1:10" ht="22.5" customHeight="1" thickBot="1">
      <c r="A14" s="8">
        <v>8</v>
      </c>
      <c r="B14" s="1" t="s">
        <v>20</v>
      </c>
      <c r="C14" s="20">
        <v>2</v>
      </c>
      <c r="D14" s="20">
        <v>60000</v>
      </c>
      <c r="E14" s="20">
        <v>0</v>
      </c>
      <c r="F14" s="20">
        <v>0</v>
      </c>
      <c r="G14" s="29">
        <v>0</v>
      </c>
      <c r="H14" s="29">
        <v>0</v>
      </c>
      <c r="I14" s="29">
        <v>0</v>
      </c>
      <c r="J14" s="29">
        <v>0</v>
      </c>
    </row>
    <row r="15" spans="1:10" ht="22.5" customHeight="1" thickBot="1">
      <c r="A15" s="8">
        <v>9</v>
      </c>
      <c r="B15" s="1" t="s">
        <v>96</v>
      </c>
      <c r="C15" s="20">
        <v>0</v>
      </c>
      <c r="D15" s="20">
        <v>0</v>
      </c>
      <c r="E15" s="20">
        <v>1</v>
      </c>
      <c r="F15" s="20">
        <v>130000</v>
      </c>
      <c r="G15" s="29"/>
      <c r="H15" s="29"/>
      <c r="I15" s="29">
        <v>0</v>
      </c>
      <c r="J15" s="29">
        <v>0</v>
      </c>
    </row>
    <row r="16" spans="1:10" ht="22.5" customHeight="1" thickBot="1">
      <c r="A16" s="8">
        <v>10</v>
      </c>
      <c r="B16" s="1" t="s">
        <v>63</v>
      </c>
      <c r="C16" s="20">
        <v>0</v>
      </c>
      <c r="D16" s="20">
        <v>0</v>
      </c>
      <c r="E16" s="20">
        <v>0</v>
      </c>
      <c r="F16" s="20">
        <v>0</v>
      </c>
      <c r="G16" s="29">
        <v>0</v>
      </c>
      <c r="H16" s="29">
        <v>0</v>
      </c>
      <c r="I16" s="29">
        <v>0</v>
      </c>
      <c r="J16" s="29">
        <v>0</v>
      </c>
    </row>
    <row r="17" spans="1:10" ht="22.5" customHeight="1" thickBot="1">
      <c r="A17" s="8">
        <v>11</v>
      </c>
      <c r="B17" s="1" t="s">
        <v>21</v>
      </c>
      <c r="C17" s="20">
        <v>4</v>
      </c>
      <c r="D17" s="20">
        <v>110000</v>
      </c>
      <c r="E17" s="20">
        <v>0</v>
      </c>
      <c r="F17" s="20">
        <v>0</v>
      </c>
      <c r="G17" s="29">
        <v>0</v>
      </c>
      <c r="H17" s="29">
        <v>0</v>
      </c>
      <c r="I17" s="29">
        <v>0</v>
      </c>
      <c r="J17" s="29">
        <v>0</v>
      </c>
    </row>
    <row r="18" spans="1:10" ht="22.5" customHeight="1" thickBot="1">
      <c r="A18" s="8">
        <v>12</v>
      </c>
      <c r="B18" s="1" t="s">
        <v>98</v>
      </c>
      <c r="C18" s="20">
        <v>0</v>
      </c>
      <c r="D18" s="20">
        <v>0</v>
      </c>
      <c r="E18" s="20">
        <v>0</v>
      </c>
      <c r="F18" s="20">
        <v>0</v>
      </c>
      <c r="G18" s="29">
        <v>0</v>
      </c>
      <c r="H18" s="29">
        <v>0</v>
      </c>
      <c r="I18" s="29">
        <v>0</v>
      </c>
      <c r="J18" s="29">
        <v>0</v>
      </c>
    </row>
    <row r="19" spans="1:10" ht="22.5" customHeight="1" thickBot="1">
      <c r="A19" s="8">
        <v>13</v>
      </c>
      <c r="B19" s="1" t="s">
        <v>22</v>
      </c>
      <c r="C19" s="20">
        <v>0</v>
      </c>
      <c r="D19" s="20">
        <v>0</v>
      </c>
      <c r="E19" s="20">
        <v>0</v>
      </c>
      <c r="F19" s="20">
        <v>0</v>
      </c>
      <c r="G19" s="29">
        <v>0</v>
      </c>
      <c r="H19" s="29">
        <v>0</v>
      </c>
      <c r="I19" s="29">
        <v>0</v>
      </c>
      <c r="J19" s="29">
        <v>0</v>
      </c>
    </row>
    <row r="20" spans="1:10" ht="22.5" customHeight="1" thickBot="1">
      <c r="A20" s="8">
        <v>14</v>
      </c>
      <c r="B20" s="1" t="s">
        <v>23</v>
      </c>
      <c r="C20" s="20">
        <v>1</v>
      </c>
      <c r="D20" s="20">
        <v>40000</v>
      </c>
      <c r="E20" s="20">
        <v>0</v>
      </c>
      <c r="F20" s="20">
        <v>0</v>
      </c>
      <c r="G20" s="29">
        <v>0</v>
      </c>
      <c r="H20" s="29">
        <v>0</v>
      </c>
      <c r="I20" s="29">
        <v>0</v>
      </c>
      <c r="J20" s="29">
        <v>0</v>
      </c>
    </row>
    <row r="21" spans="1:10" ht="22.5" customHeight="1" thickBot="1">
      <c r="A21" s="8">
        <v>15</v>
      </c>
      <c r="B21" s="1" t="s">
        <v>24</v>
      </c>
      <c r="C21" s="20">
        <v>0</v>
      </c>
      <c r="D21" s="20">
        <v>0</v>
      </c>
      <c r="E21" s="20">
        <v>0</v>
      </c>
      <c r="F21" s="20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ht="22.5" customHeight="1" thickBot="1">
      <c r="A22" s="8">
        <v>16</v>
      </c>
      <c r="B22" s="1" t="s">
        <v>64</v>
      </c>
      <c r="C22" s="20">
        <v>0</v>
      </c>
      <c r="D22" s="20">
        <v>0</v>
      </c>
      <c r="E22" s="20">
        <v>0</v>
      </c>
      <c r="F22" s="20">
        <v>0</v>
      </c>
      <c r="G22" s="29">
        <v>0</v>
      </c>
      <c r="H22" s="29">
        <v>0</v>
      </c>
      <c r="I22" s="29">
        <v>0</v>
      </c>
      <c r="J22" s="29">
        <v>0</v>
      </c>
    </row>
    <row r="23" spans="1:10" ht="22.5" customHeight="1" thickBot="1">
      <c r="A23" s="8">
        <v>17</v>
      </c>
      <c r="B23" s="1" t="s">
        <v>25</v>
      </c>
      <c r="C23" s="20">
        <v>2</v>
      </c>
      <c r="D23" s="20">
        <v>60000</v>
      </c>
      <c r="E23" s="20">
        <v>0</v>
      </c>
      <c r="F23" s="20">
        <v>0</v>
      </c>
      <c r="G23" s="29">
        <v>0</v>
      </c>
      <c r="H23" s="29">
        <v>0</v>
      </c>
      <c r="I23" s="29">
        <v>0</v>
      </c>
      <c r="J23" s="29">
        <v>0</v>
      </c>
    </row>
    <row r="24" spans="1:10" ht="22.5" customHeight="1" thickBot="1">
      <c r="A24" s="8">
        <v>18</v>
      </c>
      <c r="B24" s="1" t="s">
        <v>26</v>
      </c>
      <c r="C24" s="20">
        <v>0</v>
      </c>
      <c r="D24" s="20">
        <v>0</v>
      </c>
      <c r="E24" s="20">
        <v>0</v>
      </c>
      <c r="F24" s="20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ht="22.5" customHeight="1" thickBot="1">
      <c r="A25" s="8">
        <v>19</v>
      </c>
      <c r="B25" s="1" t="s">
        <v>27</v>
      </c>
      <c r="C25" s="20">
        <v>0</v>
      </c>
      <c r="D25" s="20">
        <v>0</v>
      </c>
      <c r="E25" s="20">
        <v>0</v>
      </c>
      <c r="F25" s="20">
        <v>0</v>
      </c>
      <c r="G25" s="29">
        <v>0</v>
      </c>
      <c r="H25" s="29">
        <v>0</v>
      </c>
      <c r="I25" s="29">
        <v>0</v>
      </c>
      <c r="J25" s="29">
        <v>0</v>
      </c>
    </row>
    <row r="26" spans="1:10" ht="22.5" customHeight="1" thickBot="1">
      <c r="A26" s="8">
        <v>20</v>
      </c>
      <c r="B26" s="1" t="s">
        <v>28</v>
      </c>
      <c r="C26" s="20">
        <v>0</v>
      </c>
      <c r="D26" s="20">
        <v>0</v>
      </c>
      <c r="E26" s="20">
        <v>0</v>
      </c>
      <c r="F26" s="20">
        <v>0</v>
      </c>
      <c r="G26" s="29">
        <v>0</v>
      </c>
      <c r="H26" s="29">
        <v>0</v>
      </c>
      <c r="I26" s="29">
        <v>0</v>
      </c>
      <c r="J26" s="29">
        <v>0</v>
      </c>
    </row>
    <row r="27" spans="1:10" ht="22.5" customHeight="1" thickBot="1">
      <c r="A27" s="8">
        <v>21</v>
      </c>
      <c r="B27" s="1" t="s">
        <v>99</v>
      </c>
      <c r="C27" s="20">
        <v>0</v>
      </c>
      <c r="D27" s="20">
        <v>0</v>
      </c>
      <c r="E27" s="20">
        <v>0</v>
      </c>
      <c r="F27" s="20">
        <v>0</v>
      </c>
      <c r="G27" s="29"/>
      <c r="H27" s="29"/>
      <c r="I27" s="29"/>
      <c r="J27" s="29"/>
    </row>
    <row r="28" spans="1:10" ht="22.5" customHeight="1" thickBot="1">
      <c r="A28" s="8">
        <v>22</v>
      </c>
      <c r="B28" s="1" t="s">
        <v>29</v>
      </c>
      <c r="C28" s="20">
        <v>0</v>
      </c>
      <c r="D28" s="20">
        <v>0</v>
      </c>
      <c r="E28" s="20">
        <v>0</v>
      </c>
      <c r="F28" s="20">
        <v>0</v>
      </c>
      <c r="G28" s="29">
        <v>0</v>
      </c>
      <c r="H28" s="29">
        <v>0</v>
      </c>
      <c r="I28" s="29">
        <v>0</v>
      </c>
      <c r="J28" s="29">
        <v>0</v>
      </c>
    </row>
    <row r="29" spans="1:10" ht="22.5" customHeight="1" thickBot="1">
      <c r="A29" s="8">
        <v>23</v>
      </c>
      <c r="B29" s="1" t="s">
        <v>33</v>
      </c>
      <c r="C29" s="20">
        <v>0</v>
      </c>
      <c r="D29" s="20">
        <v>0</v>
      </c>
      <c r="E29" s="20">
        <v>0</v>
      </c>
      <c r="F29" s="20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22.5" customHeight="1" thickBot="1">
      <c r="A30" s="8">
        <v>24</v>
      </c>
      <c r="B30" s="1" t="s">
        <v>30</v>
      </c>
      <c r="C30" s="20">
        <v>0</v>
      </c>
      <c r="D30" s="20">
        <v>0</v>
      </c>
      <c r="E30" s="20">
        <v>0</v>
      </c>
      <c r="F30" s="20">
        <v>0</v>
      </c>
      <c r="G30" s="29"/>
      <c r="H30" s="29"/>
      <c r="I30" s="29"/>
      <c r="J30" s="29"/>
    </row>
    <row r="31" spans="1:10" ht="22.5" customHeight="1" thickBot="1">
      <c r="A31" s="8">
        <v>25</v>
      </c>
      <c r="B31" s="1" t="s">
        <v>32</v>
      </c>
      <c r="C31" s="20">
        <v>0</v>
      </c>
      <c r="D31" s="20">
        <v>0</v>
      </c>
      <c r="E31" s="20">
        <v>0</v>
      </c>
      <c r="F31" s="20">
        <v>0</v>
      </c>
      <c r="G31" s="29"/>
      <c r="H31" s="29"/>
      <c r="I31" s="29"/>
      <c r="J31" s="29"/>
    </row>
    <row r="32" spans="1:10" ht="22.5" customHeight="1" thickBot="1">
      <c r="A32" s="8">
        <v>26</v>
      </c>
      <c r="B32" s="1" t="s">
        <v>31</v>
      </c>
      <c r="C32" s="20">
        <v>0</v>
      </c>
      <c r="D32" s="20">
        <v>0</v>
      </c>
      <c r="E32" s="20">
        <v>0</v>
      </c>
      <c r="F32" s="20">
        <v>0</v>
      </c>
      <c r="G32" s="29"/>
      <c r="H32" s="29"/>
      <c r="I32" s="29"/>
      <c r="J32" s="29"/>
    </row>
    <row r="33" spans="1:10" ht="22.5" customHeight="1" thickBot="1">
      <c r="A33" s="10">
        <v>27</v>
      </c>
      <c r="B33" s="34" t="s">
        <v>90</v>
      </c>
      <c r="C33" s="20">
        <v>0</v>
      </c>
      <c r="D33" s="20">
        <v>0</v>
      </c>
      <c r="E33" s="20">
        <v>0</v>
      </c>
      <c r="F33" s="20">
        <v>0</v>
      </c>
      <c r="G33" s="29"/>
      <c r="H33" s="29"/>
      <c r="I33" s="29"/>
      <c r="J33" s="29"/>
    </row>
    <row r="34" spans="1:10" ht="31.5" customHeight="1" thickBot="1">
      <c r="A34" s="209" t="s">
        <v>34</v>
      </c>
      <c r="B34" s="209"/>
      <c r="C34" s="20">
        <f aca="true" t="shared" si="0" ref="C34:J34">SUM(C7:C33)</f>
        <v>9</v>
      </c>
      <c r="D34" s="20">
        <f t="shared" si="0"/>
        <v>270000</v>
      </c>
      <c r="E34" s="20">
        <f t="shared" si="0"/>
        <v>2</v>
      </c>
      <c r="F34" s="20">
        <f t="shared" si="0"/>
        <v>160000</v>
      </c>
      <c r="G34" s="20">
        <f t="shared" si="0"/>
        <v>0</v>
      </c>
      <c r="H34" s="20">
        <f t="shared" si="0"/>
        <v>0</v>
      </c>
      <c r="I34" s="20">
        <f t="shared" si="0"/>
        <v>0</v>
      </c>
      <c r="J34" s="20">
        <f t="shared" si="0"/>
        <v>0</v>
      </c>
    </row>
  </sheetData>
  <sheetProtection/>
  <mergeCells count="12">
    <mergeCell ref="A1:J1"/>
    <mergeCell ref="A2:J2"/>
    <mergeCell ref="A3:A6"/>
    <mergeCell ref="B3:B6"/>
    <mergeCell ref="C3:J3"/>
    <mergeCell ref="C4:F4"/>
    <mergeCell ref="G4:J4"/>
    <mergeCell ref="C5:D5"/>
    <mergeCell ref="E5:F5"/>
    <mergeCell ref="G5:H5"/>
    <mergeCell ref="I5:J5"/>
    <mergeCell ref="A34:B34"/>
  </mergeCells>
  <printOptions/>
  <pageMargins left="0.15748031496062992" right="0.15748031496062992" top="0.3937007874015748" bottom="0.5905511811023623" header="0.2362204724409449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janati</cp:lastModifiedBy>
  <cp:lastPrinted>2016-09-14T06:00:01Z</cp:lastPrinted>
  <dcterms:created xsi:type="dcterms:W3CDTF">2004-09-24T15:05:58Z</dcterms:created>
  <dcterms:modified xsi:type="dcterms:W3CDTF">2016-11-14T05:08:26Z</dcterms:modified>
  <cp:category/>
  <cp:version/>
  <cp:contentType/>
  <cp:contentStatus/>
</cp:coreProperties>
</file>